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.burman\Desktop\_Toss Folder\TCCs\xlsx\"/>
    </mc:Choice>
  </mc:AlternateContent>
  <bookViews>
    <workbookView xWindow="480" yWindow="132" windowWidth="13296" windowHeight="9672"/>
  </bookViews>
  <sheets>
    <sheet name="695-9-2 Min Trip (1)" sheetId="1" r:id="rId1"/>
    <sheet name="695-9-2 Min Trip (2)" sheetId="3" r:id="rId2"/>
    <sheet name="695-9-2 Total Clear (1)" sheetId="2" r:id="rId3"/>
    <sheet name="695-9-2 Total Clear (2)" sheetId="4" r:id="rId4"/>
  </sheets>
  <calcPr calcId="171027"/>
</workbook>
</file>

<file path=xl/calcChain.xml><?xml version="1.0" encoding="utf-8"?>
<calcChain xmlns="http://schemas.openxmlformats.org/spreadsheetml/2006/main">
  <c r="A69" i="3" l="1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E17" i="3"/>
  <c r="A17" i="3"/>
  <c r="E16" i="3"/>
  <c r="A16" i="3"/>
  <c r="E15" i="3"/>
  <c r="C15" i="3"/>
  <c r="A15" i="3"/>
  <c r="E14" i="3"/>
  <c r="C14" i="3"/>
  <c r="A14" i="3"/>
  <c r="G13" i="3"/>
  <c r="E13" i="3"/>
  <c r="C13" i="3"/>
  <c r="A13" i="3"/>
  <c r="I12" i="3"/>
  <c r="G12" i="3"/>
  <c r="E12" i="3"/>
  <c r="C12" i="3"/>
  <c r="A12" i="3"/>
  <c r="M11" i="3"/>
  <c r="K11" i="3"/>
  <c r="I11" i="3"/>
  <c r="G11" i="3"/>
  <c r="E11" i="3"/>
  <c r="C11" i="3"/>
  <c r="A11" i="3"/>
  <c r="A10" i="3"/>
  <c r="A9" i="3"/>
</calcChain>
</file>

<file path=xl/sharedStrings.xml><?xml version="1.0" encoding="utf-8"?>
<sst xmlns="http://schemas.openxmlformats.org/spreadsheetml/2006/main" count="138" uniqueCount="28">
  <si>
    <t>0.2 kA</t>
  </si>
  <si>
    <t>0.3 kA</t>
  </si>
  <si>
    <t>0.4 kA</t>
  </si>
  <si>
    <t>0.5 kA</t>
  </si>
  <si>
    <t>0.6 kA</t>
  </si>
  <si>
    <t>0.7 kA</t>
  </si>
  <si>
    <t>0.8 kA</t>
  </si>
  <si>
    <t>0.9 kA</t>
  </si>
  <si>
    <t>Current</t>
  </si>
  <si>
    <t>Time</t>
  </si>
  <si>
    <t>1kA</t>
  </si>
  <si>
    <t>2kA</t>
  </si>
  <si>
    <t>3kA</t>
  </si>
  <si>
    <t>4kA</t>
  </si>
  <si>
    <t>5kA</t>
  </si>
  <si>
    <t>6kA</t>
  </si>
  <si>
    <t>S&amp;C Vista Underground Distribution Switchgear Overcurrent Control</t>
  </si>
  <si>
    <t>Minimum Tripping Time-Current Characteristic Curves Dated February 16, 2009</t>
  </si>
  <si>
    <t>Tolerance:</t>
  </si>
  <si>
    <t>Miminum tripping curves are plotted to minimum test points.</t>
  </si>
  <si>
    <t>Maximum variations expressed in terms of current are plus 10%.</t>
  </si>
  <si>
    <t>Tap Interrupter - Instantaneous Speed (TCC 695-9-2)</t>
  </si>
  <si>
    <t>50 A</t>
  </si>
  <si>
    <t>Main Interrupter - Instantaneous Speed (TCC 695-9-2)</t>
  </si>
  <si>
    <t>400 A</t>
  </si>
  <si>
    <t>Total Clearing Time-Current Characteristic Curves Dated February 16, 2009</t>
  </si>
  <si>
    <t>Tolerance in Terms of Current:</t>
  </si>
  <si>
    <t>Curves are plotted to maximum test points. All variations are minus.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</si>
</sst>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b/>
      <sz val="10"/>
      <name val="Arial"/>
      <family val="2"/>
    </font>
    <font>
      <b/>
      <sz val="10"/>
      <name val="MS Sans Serif"/>
      <family val="2"/>
    </font>
    <font>
      <sz val="10"/>
      <name val="Arial"/>
      <family val="2"/>
    </font>
    <font>
      <sz val="10"/>
      <name val="MS Sans Serif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ill="1"/>
    <xf numFmtId="0" fontId="3" fillId="0" borderId="0" xfId="0" applyFont="1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NumberFormat="1" applyBorder="1"/>
    <xf numFmtId="0" fontId="0" fillId="0" borderId="8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4" fillId="0" borderId="7" xfId="0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0" fontId="3" fillId="0" borderId="0" xfId="0" applyFont="1"/>
    <xf numFmtId="0" fontId="0" fillId="0" borderId="11" xfId="0" applyBorder="1"/>
    <xf numFmtId="0" fontId="4" fillId="0" borderId="11" xfId="0" applyFont="1" applyBorder="1" applyAlignment="1">
      <alignment horizontal="center"/>
    </xf>
    <xf numFmtId="0" fontId="0" fillId="0" borderId="0" xfId="0" applyFill="1" applyBorder="1"/>
    <xf numFmtId="0" fontId="0" fillId="0" borderId="1" xfId="0" applyFill="1" applyBorder="1"/>
    <xf numFmtId="0" fontId="0" fillId="0" borderId="2" xfId="0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12" xfId="0" applyFill="1" applyBorder="1"/>
    <xf numFmtId="0" fontId="0" fillId="0" borderId="13" xfId="0" applyFill="1" applyBorder="1"/>
    <xf numFmtId="0" fontId="4" fillId="0" borderId="14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0" xfId="0" applyBorder="1"/>
    <xf numFmtId="0" fontId="0" fillId="0" borderId="12" xfId="0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9"/>
  <sheetViews>
    <sheetView tabSelected="1" zoomScaleNormal="100" workbookViewId="0">
      <selection activeCell="F29" sqref="F29"/>
    </sheetView>
  </sheetViews>
  <sheetFormatPr defaultColWidth="9.109375" defaultRowHeight="13.2" x14ac:dyDescent="0.25"/>
  <cols>
    <col min="1" max="18" width="8.88671875" customWidth="1"/>
  </cols>
  <sheetData>
    <row r="1" spans="1:18" x14ac:dyDescent="0.25">
      <c r="A1" s="16" t="s">
        <v>16</v>
      </c>
      <c r="K1" s="16" t="s">
        <v>16</v>
      </c>
    </row>
    <row r="2" spans="1:18" x14ac:dyDescent="0.25">
      <c r="A2" s="16" t="s">
        <v>21</v>
      </c>
      <c r="K2" s="16" t="s">
        <v>21</v>
      </c>
    </row>
    <row r="3" spans="1:18" x14ac:dyDescent="0.25">
      <c r="A3" s="16" t="s">
        <v>17</v>
      </c>
      <c r="K3" s="16" t="s">
        <v>17</v>
      </c>
    </row>
    <row r="4" spans="1:18" x14ac:dyDescent="0.25">
      <c r="A4" s="16" t="s">
        <v>18</v>
      </c>
      <c r="B4" s="16" t="s">
        <v>19</v>
      </c>
      <c r="K4" s="16" t="s">
        <v>18</v>
      </c>
      <c r="L4" s="16" t="s">
        <v>19</v>
      </c>
    </row>
    <row r="5" spans="1:18" x14ac:dyDescent="0.25">
      <c r="B5" s="16" t="s">
        <v>20</v>
      </c>
      <c r="L5" s="16" t="s">
        <v>20</v>
      </c>
    </row>
    <row r="6" spans="1:18" ht="13.8" thickBot="1" x14ac:dyDescent="0.3"/>
    <row r="7" spans="1:18" ht="13.8" thickBot="1" x14ac:dyDescent="0.3">
      <c r="A7" s="36" t="s">
        <v>22</v>
      </c>
      <c r="B7" s="35"/>
      <c r="C7" s="34" t="s">
        <v>0</v>
      </c>
      <c r="D7" s="35"/>
      <c r="E7" s="34" t="s">
        <v>1</v>
      </c>
      <c r="F7" s="35"/>
      <c r="G7" s="34" t="s">
        <v>2</v>
      </c>
      <c r="H7" s="35"/>
      <c r="I7" s="34" t="s">
        <v>3</v>
      </c>
      <c r="J7" s="35"/>
      <c r="K7" s="34" t="s">
        <v>4</v>
      </c>
      <c r="L7" s="35"/>
      <c r="M7" s="34" t="s">
        <v>5</v>
      </c>
      <c r="N7" s="35"/>
      <c r="O7" s="34" t="s">
        <v>6</v>
      </c>
      <c r="P7" s="35"/>
      <c r="Q7" s="34" t="s">
        <v>7</v>
      </c>
      <c r="R7" s="35"/>
    </row>
    <row r="8" spans="1:18" ht="13.8" thickBot="1" x14ac:dyDescent="0.3">
      <c r="A8" s="17" t="s">
        <v>8</v>
      </c>
      <c r="B8" s="17" t="s">
        <v>9</v>
      </c>
      <c r="C8" s="17" t="s">
        <v>8</v>
      </c>
      <c r="D8" s="17" t="s">
        <v>9</v>
      </c>
      <c r="E8" s="17" t="s">
        <v>8</v>
      </c>
      <c r="F8" s="17" t="s">
        <v>9</v>
      </c>
      <c r="G8" s="17" t="s">
        <v>8</v>
      </c>
      <c r="H8" s="17" t="s">
        <v>9</v>
      </c>
      <c r="I8" s="17" t="s">
        <v>8</v>
      </c>
      <c r="J8" s="17" t="s">
        <v>9</v>
      </c>
      <c r="K8" s="17" t="s">
        <v>8</v>
      </c>
      <c r="L8" s="17" t="s">
        <v>9</v>
      </c>
      <c r="M8" s="17" t="s">
        <v>8</v>
      </c>
      <c r="N8" s="17" t="s">
        <v>9</v>
      </c>
      <c r="O8" s="17" t="s">
        <v>8</v>
      </c>
      <c r="P8" s="17" t="s">
        <v>9</v>
      </c>
      <c r="Q8" s="17" t="s">
        <v>8</v>
      </c>
      <c r="R8" s="17" t="s">
        <v>9</v>
      </c>
    </row>
    <row r="9" spans="1:18" x14ac:dyDescent="0.25">
      <c r="A9" s="5">
        <v>1422.396</v>
      </c>
      <c r="B9" s="6">
        <v>0.01</v>
      </c>
      <c r="C9" s="5">
        <v>200</v>
      </c>
      <c r="D9" s="6">
        <v>0.01</v>
      </c>
      <c r="E9" s="5">
        <v>300</v>
      </c>
      <c r="F9" s="6">
        <v>0.01</v>
      </c>
      <c r="G9" s="5">
        <v>400</v>
      </c>
      <c r="H9" s="6">
        <v>0.01</v>
      </c>
      <c r="I9" s="5">
        <v>500</v>
      </c>
      <c r="J9" s="6">
        <v>0.01</v>
      </c>
      <c r="K9" s="5">
        <v>600</v>
      </c>
      <c r="L9" s="6">
        <v>0.01</v>
      </c>
      <c r="M9" s="5">
        <v>700</v>
      </c>
      <c r="N9" s="6">
        <v>0.01</v>
      </c>
      <c r="O9" s="5">
        <v>800</v>
      </c>
      <c r="P9" s="6">
        <v>0.01</v>
      </c>
      <c r="Q9" s="5">
        <v>900</v>
      </c>
      <c r="R9" s="6">
        <v>0.01</v>
      </c>
    </row>
    <row r="10" spans="1:18" x14ac:dyDescent="0.25">
      <c r="A10" s="5">
        <v>1350.2660000000001</v>
      </c>
      <c r="B10" s="6">
        <v>1.06E-2</v>
      </c>
      <c r="C10" s="5">
        <v>200</v>
      </c>
      <c r="D10" s="6">
        <v>0.15</v>
      </c>
      <c r="E10" s="5">
        <v>300</v>
      </c>
      <c r="F10" s="6">
        <v>7.5999999999999998E-2</v>
      </c>
      <c r="G10" s="5">
        <v>400</v>
      </c>
      <c r="H10" s="6">
        <v>4.82E-2</v>
      </c>
      <c r="I10" s="5">
        <v>500</v>
      </c>
      <c r="J10" s="6">
        <v>3.4200000000000001E-2</v>
      </c>
      <c r="K10" s="5">
        <v>600</v>
      </c>
      <c r="L10" s="6">
        <v>2.6599999999999999E-2</v>
      </c>
      <c r="M10" s="5">
        <v>700</v>
      </c>
      <c r="N10" s="6">
        <v>2.1999999999999999E-2</v>
      </c>
      <c r="O10" s="5">
        <v>800</v>
      </c>
      <c r="P10" s="6">
        <v>1.8499999999999999E-2</v>
      </c>
      <c r="Q10" s="5">
        <v>900</v>
      </c>
      <c r="R10" s="6">
        <v>1.6199999999999999E-2</v>
      </c>
    </row>
    <row r="11" spans="1:18" x14ac:dyDescent="0.25">
      <c r="A11" s="5">
        <v>1269.8420000000001</v>
      </c>
      <c r="B11" s="6">
        <v>1.1299999999999999E-2</v>
      </c>
      <c r="C11" s="5">
        <v>192.81</v>
      </c>
      <c r="D11" s="6">
        <v>0.1643</v>
      </c>
      <c r="E11" s="5">
        <v>274.67500000000001</v>
      </c>
      <c r="F11" s="6">
        <v>8.8300000000000003E-2</v>
      </c>
      <c r="G11" s="5">
        <v>380.05900000000003</v>
      </c>
      <c r="H11" s="6">
        <v>5.3100000000000001E-2</v>
      </c>
      <c r="I11" s="5">
        <v>468.49900000000002</v>
      </c>
      <c r="J11" s="6">
        <v>3.7999999999999999E-2</v>
      </c>
      <c r="K11" s="5">
        <v>556.85900000000004</v>
      </c>
      <c r="L11" s="6">
        <v>2.9499999999999998E-2</v>
      </c>
      <c r="M11" s="5">
        <v>648.923</v>
      </c>
      <c r="N11" s="6">
        <v>2.4199999999999999E-2</v>
      </c>
      <c r="O11" s="5">
        <v>767.30700000000002</v>
      </c>
      <c r="P11" s="6">
        <v>1.9560000000000001E-2</v>
      </c>
      <c r="Q11" s="5">
        <v>877.56700000000001</v>
      </c>
      <c r="R11" s="6">
        <v>1.66E-2</v>
      </c>
    </row>
    <row r="12" spans="1:18" ht="13.8" thickBot="1" x14ac:dyDescent="0.3">
      <c r="A12" s="5">
        <v>1269.8420000000001</v>
      </c>
      <c r="B12" s="6">
        <v>1.1299999999999999E-2</v>
      </c>
      <c r="C12" s="5">
        <v>177.77600000000001</v>
      </c>
      <c r="D12" s="6">
        <v>0.19189999999999999</v>
      </c>
      <c r="E12" s="5">
        <v>256.173</v>
      </c>
      <c r="F12" s="6">
        <v>0.1</v>
      </c>
      <c r="G12" s="5">
        <v>356.67899999999997</v>
      </c>
      <c r="H12" s="6">
        <v>5.8700000000000002E-2</v>
      </c>
      <c r="I12" s="7">
        <v>440.13600000000002</v>
      </c>
      <c r="J12" s="8">
        <v>4.19E-2</v>
      </c>
      <c r="K12" s="7">
        <v>535</v>
      </c>
      <c r="L12" s="8">
        <v>3.1399999999999997E-2</v>
      </c>
      <c r="M12" s="7">
        <v>640</v>
      </c>
      <c r="N12" s="8">
        <v>2.4799999999999999E-2</v>
      </c>
      <c r="O12" s="7">
        <v>745</v>
      </c>
      <c r="P12" s="8">
        <v>2.0199999999999999E-2</v>
      </c>
      <c r="Q12" s="7">
        <v>850</v>
      </c>
      <c r="R12" s="8">
        <v>1.7299999999999999E-2</v>
      </c>
    </row>
    <row r="13" spans="1:18" ht="13.8" thickBot="1" x14ac:dyDescent="0.3">
      <c r="A13" s="5">
        <v>1183.0740000000001</v>
      </c>
      <c r="B13" s="6">
        <v>1.21E-2</v>
      </c>
      <c r="C13" s="5">
        <v>167.18700000000001</v>
      </c>
      <c r="D13" s="6">
        <v>0.21820000000000001</v>
      </c>
      <c r="E13" s="5">
        <v>239.41499999999999</v>
      </c>
      <c r="F13" s="6">
        <v>0.11269999999999999</v>
      </c>
      <c r="G13" s="7">
        <v>326.14</v>
      </c>
      <c r="H13" s="8">
        <v>6.7900000000000002E-2</v>
      </c>
    </row>
    <row r="14" spans="1:18" x14ac:dyDescent="0.25">
      <c r="A14" s="5">
        <v>1098.799</v>
      </c>
      <c r="B14" s="6">
        <v>1.3100000000000001E-2</v>
      </c>
      <c r="C14" s="5">
        <v>155.76300000000001</v>
      </c>
      <c r="D14" s="6">
        <v>0.25040000000000001</v>
      </c>
      <c r="E14" s="5">
        <v>221.43700000000001</v>
      </c>
      <c r="F14" s="6">
        <v>0.129</v>
      </c>
    </row>
    <row r="15" spans="1:18" ht="13.8" thickBot="1" x14ac:dyDescent="0.3">
      <c r="A15" s="5">
        <v>1045.252</v>
      </c>
      <c r="B15" s="6">
        <v>1.4E-2</v>
      </c>
      <c r="C15" s="5">
        <v>143.767</v>
      </c>
      <c r="D15" s="6">
        <v>0.29520000000000002</v>
      </c>
      <c r="E15" s="7">
        <v>215</v>
      </c>
      <c r="F15" s="8">
        <v>0.13500000000000001</v>
      </c>
    </row>
    <row r="16" spans="1:18" x14ac:dyDescent="0.25">
      <c r="A16" s="5">
        <v>988.12400000000002</v>
      </c>
      <c r="B16" s="6">
        <v>1.49E-2</v>
      </c>
      <c r="C16" s="5">
        <v>135.20400000000001</v>
      </c>
      <c r="D16" s="6">
        <v>0.3427</v>
      </c>
    </row>
    <row r="17" spans="1:4" x14ac:dyDescent="0.25">
      <c r="A17" s="5">
        <v>932.17600000000004</v>
      </c>
      <c r="B17" s="6">
        <v>1.5800000000000002E-2</v>
      </c>
      <c r="C17" s="5">
        <v>124.92100000000001</v>
      </c>
      <c r="D17" s="6">
        <v>0.4118</v>
      </c>
    </row>
    <row r="18" spans="1:4" x14ac:dyDescent="0.25">
      <c r="A18" s="5">
        <v>877.56700000000001</v>
      </c>
      <c r="B18" s="6">
        <v>1.6799999999999999E-2</v>
      </c>
      <c r="C18" s="5">
        <v>118.34</v>
      </c>
      <c r="D18" s="6">
        <v>0.47260000000000002</v>
      </c>
    </row>
    <row r="19" spans="1:4" x14ac:dyDescent="0.25">
      <c r="A19" s="5">
        <v>833.06500000000005</v>
      </c>
      <c r="B19" s="6">
        <v>1.7999999999999999E-2</v>
      </c>
      <c r="C19" s="5">
        <v>112.57299999999999</v>
      </c>
      <c r="D19" s="6">
        <v>0.52839999999999998</v>
      </c>
    </row>
    <row r="20" spans="1:4" x14ac:dyDescent="0.25">
      <c r="A20" s="5">
        <v>767.30700000000002</v>
      </c>
      <c r="B20" s="6">
        <v>1.9699999999999999E-2</v>
      </c>
      <c r="C20" s="5">
        <v>104.881</v>
      </c>
      <c r="D20" s="6">
        <v>0.62380000000000002</v>
      </c>
    </row>
    <row r="21" spans="1:4" x14ac:dyDescent="0.25">
      <c r="A21" s="5">
        <v>714.87699999999995</v>
      </c>
      <c r="B21" s="6">
        <v>2.1600000000000001E-2</v>
      </c>
      <c r="C21" s="5">
        <v>98.02</v>
      </c>
      <c r="D21" s="6">
        <v>0.72189999999999999</v>
      </c>
    </row>
    <row r="22" spans="1:4" x14ac:dyDescent="0.25">
      <c r="A22" s="5">
        <v>648.923</v>
      </c>
      <c r="B22" s="6">
        <v>2.4199999999999999E-2</v>
      </c>
      <c r="C22" s="5">
        <v>92.277000000000001</v>
      </c>
      <c r="D22" s="6">
        <v>0.84330000000000005</v>
      </c>
    </row>
    <row r="23" spans="1:4" ht="13.8" thickBot="1" x14ac:dyDescent="0.3">
      <c r="A23" s="5">
        <v>609.63699999999994</v>
      </c>
      <c r="B23" s="6">
        <v>2.63E-2</v>
      </c>
      <c r="C23" s="7">
        <v>87.052999999999997</v>
      </c>
      <c r="D23" s="8">
        <v>0.98409999999999997</v>
      </c>
    </row>
    <row r="24" spans="1:4" x14ac:dyDescent="0.25">
      <c r="A24" s="5">
        <v>556.85900000000004</v>
      </c>
      <c r="B24" s="6">
        <v>2.9700000000000001E-2</v>
      </c>
    </row>
    <row r="25" spans="1:4" x14ac:dyDescent="0.25">
      <c r="A25" s="5">
        <v>504.43200000000002</v>
      </c>
      <c r="B25" s="6">
        <v>3.4200000000000001E-2</v>
      </c>
    </row>
    <row r="26" spans="1:4" x14ac:dyDescent="0.25">
      <c r="A26" s="5">
        <v>468.49900000000002</v>
      </c>
      <c r="B26" s="6">
        <v>3.7999999999999999E-2</v>
      </c>
    </row>
    <row r="27" spans="1:4" x14ac:dyDescent="0.25">
      <c r="A27" s="5">
        <v>440.13600000000002</v>
      </c>
      <c r="B27" s="6">
        <v>4.19E-2</v>
      </c>
    </row>
    <row r="28" spans="1:4" x14ac:dyDescent="0.25">
      <c r="A28" s="5">
        <v>400.36200000000002</v>
      </c>
      <c r="B28" s="6">
        <v>4.82E-2</v>
      </c>
    </row>
    <row r="29" spans="1:4" x14ac:dyDescent="0.25">
      <c r="A29" s="5">
        <v>380.05900000000003</v>
      </c>
      <c r="B29" s="6">
        <v>5.3100000000000001E-2</v>
      </c>
    </row>
    <row r="30" spans="1:4" x14ac:dyDescent="0.25">
      <c r="A30" s="5">
        <v>356.67899999999997</v>
      </c>
      <c r="B30" s="6">
        <v>5.8700000000000002E-2</v>
      </c>
    </row>
    <row r="31" spans="1:4" x14ac:dyDescent="0.25">
      <c r="A31" s="5">
        <v>326.14</v>
      </c>
      <c r="B31" s="6">
        <v>6.7900000000000002E-2</v>
      </c>
    </row>
    <row r="32" spans="1:4" x14ac:dyDescent="0.25">
      <c r="A32" s="5">
        <v>297.28500000000003</v>
      </c>
      <c r="B32" s="6">
        <v>7.8200000000000006E-2</v>
      </c>
    </row>
    <row r="33" spans="1:2" x14ac:dyDescent="0.25">
      <c r="A33" s="5">
        <v>274.67500000000001</v>
      </c>
      <c r="B33" s="6">
        <v>8.8300000000000003E-2</v>
      </c>
    </row>
    <row r="34" spans="1:2" x14ac:dyDescent="0.25">
      <c r="A34" s="5">
        <v>256.173</v>
      </c>
      <c r="B34" s="6">
        <v>0.1</v>
      </c>
    </row>
    <row r="35" spans="1:2" x14ac:dyDescent="0.25">
      <c r="A35" s="5">
        <v>239.41499999999999</v>
      </c>
      <c r="B35" s="6">
        <v>0.11269999999999999</v>
      </c>
    </row>
    <row r="36" spans="1:2" x14ac:dyDescent="0.25">
      <c r="A36" s="5">
        <v>221.43700000000001</v>
      </c>
      <c r="B36" s="6">
        <v>0.1275</v>
      </c>
    </row>
    <row r="37" spans="1:2" x14ac:dyDescent="0.25">
      <c r="A37" s="5">
        <v>209.11600000000001</v>
      </c>
      <c r="B37" s="6">
        <v>0.14269999999999999</v>
      </c>
    </row>
    <row r="38" spans="1:2" x14ac:dyDescent="0.25">
      <c r="A38" s="5">
        <v>192.81</v>
      </c>
      <c r="B38" s="6">
        <v>0.1643</v>
      </c>
    </row>
    <row r="39" spans="1:2" x14ac:dyDescent="0.25">
      <c r="A39" s="5">
        <v>177.77600000000001</v>
      </c>
      <c r="B39" s="6">
        <v>0.19189999999999999</v>
      </c>
    </row>
    <row r="40" spans="1:2" x14ac:dyDescent="0.25">
      <c r="A40" s="5">
        <v>167.18700000000001</v>
      </c>
      <c r="B40" s="6">
        <v>0.21820000000000001</v>
      </c>
    </row>
    <row r="41" spans="1:2" x14ac:dyDescent="0.25">
      <c r="A41" s="5">
        <v>155.76300000000001</v>
      </c>
      <c r="B41" s="6">
        <v>0.25040000000000001</v>
      </c>
    </row>
    <row r="42" spans="1:2" x14ac:dyDescent="0.25">
      <c r="A42" s="5">
        <v>143.767</v>
      </c>
      <c r="B42" s="6">
        <v>0.29520000000000002</v>
      </c>
    </row>
    <row r="43" spans="1:2" x14ac:dyDescent="0.25">
      <c r="A43" s="5">
        <v>135.20400000000001</v>
      </c>
      <c r="B43" s="6">
        <v>0.3427</v>
      </c>
    </row>
    <row r="44" spans="1:2" x14ac:dyDescent="0.25">
      <c r="A44" s="5">
        <v>124.92100000000001</v>
      </c>
      <c r="B44" s="6">
        <v>0.4118</v>
      </c>
    </row>
    <row r="45" spans="1:2" x14ac:dyDescent="0.25">
      <c r="A45" s="5">
        <v>118.34</v>
      </c>
      <c r="B45" s="6">
        <v>0.47260000000000002</v>
      </c>
    </row>
    <row r="46" spans="1:2" x14ac:dyDescent="0.25">
      <c r="A46" s="5">
        <v>112.57299999999999</v>
      </c>
      <c r="B46" s="6">
        <v>0.52839999999999998</v>
      </c>
    </row>
    <row r="47" spans="1:2" x14ac:dyDescent="0.25">
      <c r="A47" s="5">
        <v>104.881</v>
      </c>
      <c r="B47" s="6">
        <v>0.62380000000000002</v>
      </c>
    </row>
    <row r="48" spans="1:2" x14ac:dyDescent="0.25">
      <c r="A48" s="5">
        <v>98.02</v>
      </c>
      <c r="B48" s="6">
        <v>0.72189999999999999</v>
      </c>
    </row>
    <row r="49" spans="1:2" x14ac:dyDescent="0.25">
      <c r="A49" s="5">
        <v>92.277000000000001</v>
      </c>
      <c r="B49" s="6">
        <v>0.84330000000000005</v>
      </c>
    </row>
    <row r="50" spans="1:2" x14ac:dyDescent="0.25">
      <c r="A50" s="5">
        <v>87.052999999999997</v>
      </c>
      <c r="B50" s="6">
        <v>0.98409999999999997</v>
      </c>
    </row>
    <row r="51" spans="1:2" x14ac:dyDescent="0.25">
      <c r="A51" s="5">
        <v>82.552000000000007</v>
      </c>
      <c r="B51" s="6">
        <v>1.1246</v>
      </c>
    </row>
    <row r="52" spans="1:2" x14ac:dyDescent="0.25">
      <c r="A52" s="5">
        <v>78.040000000000006</v>
      </c>
      <c r="B52" s="6">
        <v>1.3138000000000001</v>
      </c>
    </row>
    <row r="53" spans="1:2" x14ac:dyDescent="0.25">
      <c r="A53" s="5">
        <v>73.775000000000006</v>
      </c>
      <c r="B53" s="6">
        <v>1.5622</v>
      </c>
    </row>
    <row r="54" spans="1:2" x14ac:dyDescent="0.25">
      <c r="A54" s="5">
        <v>69.742999999999995</v>
      </c>
      <c r="B54" s="6">
        <v>1.8731</v>
      </c>
    </row>
    <row r="55" spans="1:2" x14ac:dyDescent="0.25">
      <c r="A55" s="5">
        <v>66.275000000000006</v>
      </c>
      <c r="B55" s="6">
        <v>2.2273000000000001</v>
      </c>
    </row>
    <row r="56" spans="1:2" x14ac:dyDescent="0.25">
      <c r="A56" s="5">
        <v>66</v>
      </c>
      <c r="B56" s="6">
        <v>2.2319</v>
      </c>
    </row>
    <row r="57" spans="1:2" x14ac:dyDescent="0.25">
      <c r="A57" s="5">
        <v>63.374000000000002</v>
      </c>
      <c r="B57" s="6">
        <v>2.6263999999999998</v>
      </c>
    </row>
    <row r="58" spans="1:2" x14ac:dyDescent="0.25">
      <c r="A58" s="5">
        <v>61.234999999999999</v>
      </c>
      <c r="B58" s="6">
        <v>3.0015999999999998</v>
      </c>
    </row>
    <row r="59" spans="1:2" x14ac:dyDescent="0.25">
      <c r="A59" s="5">
        <v>59.106000000000002</v>
      </c>
      <c r="B59" s="6">
        <v>3.4411</v>
      </c>
    </row>
    <row r="60" spans="1:2" x14ac:dyDescent="0.25">
      <c r="A60" s="5">
        <v>57.887999999999998</v>
      </c>
      <c r="B60" s="6">
        <v>3.9533</v>
      </c>
    </row>
    <row r="61" spans="1:2" x14ac:dyDescent="0.25">
      <c r="A61" s="5">
        <v>56.401000000000003</v>
      </c>
      <c r="B61" s="6">
        <v>4.5369000000000002</v>
      </c>
    </row>
    <row r="62" spans="1:2" x14ac:dyDescent="0.25">
      <c r="A62" s="5">
        <v>55.01</v>
      </c>
      <c r="B62" s="6">
        <v>5.2832999999999997</v>
      </c>
    </row>
    <row r="63" spans="1:2" x14ac:dyDescent="0.25">
      <c r="A63" s="5">
        <v>54.045000000000002</v>
      </c>
      <c r="B63" s="6">
        <v>5.9381000000000004</v>
      </c>
    </row>
    <row r="64" spans="1:2" x14ac:dyDescent="0.25">
      <c r="A64" s="5">
        <v>53.374000000000002</v>
      </c>
      <c r="B64" s="6">
        <v>6.7652000000000001</v>
      </c>
    </row>
    <row r="65" spans="1:2" x14ac:dyDescent="0.25">
      <c r="A65" s="5">
        <v>52.110999999999997</v>
      </c>
      <c r="B65" s="6">
        <v>8.2827999999999999</v>
      </c>
    </row>
    <row r="66" spans="1:2" x14ac:dyDescent="0.25">
      <c r="A66" s="5">
        <v>51.465000000000003</v>
      </c>
      <c r="B66" s="6">
        <v>9.8385999999999996</v>
      </c>
    </row>
    <row r="67" spans="1:2" x14ac:dyDescent="0.25">
      <c r="A67" s="5">
        <v>50.773000000000003</v>
      </c>
      <c r="B67" s="6">
        <v>11.870900000000001</v>
      </c>
    </row>
    <row r="68" spans="1:2" x14ac:dyDescent="0.25">
      <c r="A68" s="5">
        <v>50.3</v>
      </c>
      <c r="B68" s="6">
        <v>14.115399999999999</v>
      </c>
    </row>
    <row r="69" spans="1:2" x14ac:dyDescent="0.25">
      <c r="A69" s="5">
        <v>50.091000000000001</v>
      </c>
      <c r="B69" s="6">
        <v>16.9072</v>
      </c>
    </row>
    <row r="70" spans="1:2" x14ac:dyDescent="0.25">
      <c r="A70" s="5">
        <v>50.3</v>
      </c>
      <c r="B70" s="6">
        <v>19.895299999999999</v>
      </c>
    </row>
    <row r="71" spans="1:2" x14ac:dyDescent="0.25">
      <c r="A71" s="5">
        <v>50.143000000000001</v>
      </c>
      <c r="B71" s="6">
        <v>24.819800000000001</v>
      </c>
    </row>
    <row r="72" spans="1:2" x14ac:dyDescent="0.25">
      <c r="A72" s="5">
        <v>50.037999999999997</v>
      </c>
      <c r="B72" s="6">
        <v>29.759899999999998</v>
      </c>
    </row>
    <row r="73" spans="1:2" x14ac:dyDescent="0.25">
      <c r="A73" s="5">
        <v>50.143000000000001</v>
      </c>
      <c r="B73" s="6">
        <v>34.728400000000001</v>
      </c>
    </row>
    <row r="74" spans="1:2" x14ac:dyDescent="0.25">
      <c r="A74" s="5">
        <v>49.933999999999997</v>
      </c>
      <c r="B74" s="6">
        <v>39.731099999999998</v>
      </c>
    </row>
    <row r="75" spans="1:2" x14ac:dyDescent="0.25">
      <c r="A75" s="5">
        <v>49.985999999999997</v>
      </c>
      <c r="B75" s="6">
        <v>49.928800000000003</v>
      </c>
    </row>
    <row r="76" spans="1:2" x14ac:dyDescent="0.25">
      <c r="A76" s="5">
        <v>49.933999999999997</v>
      </c>
      <c r="B76" s="6">
        <v>59.804099999999998</v>
      </c>
    </row>
    <row r="77" spans="1:2" x14ac:dyDescent="0.25">
      <c r="A77" s="5">
        <v>49.779000000000003</v>
      </c>
      <c r="B77" s="6">
        <v>69.934299999999993</v>
      </c>
    </row>
    <row r="78" spans="1:2" x14ac:dyDescent="0.25">
      <c r="A78" s="5">
        <v>49.779000000000003</v>
      </c>
      <c r="B78" s="6">
        <v>79.924899999999994</v>
      </c>
    </row>
    <row r="79" spans="1:2" x14ac:dyDescent="0.25">
      <c r="A79" s="5">
        <v>49.779000000000003</v>
      </c>
      <c r="B79" s="6">
        <v>99.293099999999995</v>
      </c>
    </row>
    <row r="80" spans="1:2" x14ac:dyDescent="0.25">
      <c r="A80" s="5">
        <v>49.572000000000003</v>
      </c>
      <c r="B80" s="6">
        <v>120.4303</v>
      </c>
    </row>
    <row r="81" spans="1:2" x14ac:dyDescent="0.25">
      <c r="A81" s="5">
        <v>49.674999999999997</v>
      </c>
      <c r="B81" s="6">
        <v>148.99119999999999</v>
      </c>
    </row>
    <row r="82" spans="1:2" x14ac:dyDescent="0.25">
      <c r="A82" s="5">
        <v>49.624000000000002</v>
      </c>
      <c r="B82" s="6">
        <v>188.80170000000001</v>
      </c>
    </row>
    <row r="83" spans="1:2" x14ac:dyDescent="0.25">
      <c r="A83" s="5">
        <v>49.572000000000003</v>
      </c>
      <c r="B83" s="6">
        <v>188.60480000000001</v>
      </c>
    </row>
    <row r="84" spans="1:2" x14ac:dyDescent="0.25">
      <c r="A84" s="5">
        <v>49.674999999999997</v>
      </c>
      <c r="B84" s="6">
        <v>296.91699999999997</v>
      </c>
    </row>
    <row r="85" spans="1:2" x14ac:dyDescent="0.25">
      <c r="A85" s="5">
        <v>49.726999999999997</v>
      </c>
      <c r="B85" s="6">
        <v>394.33749999999998</v>
      </c>
    </row>
    <row r="86" spans="1:2" x14ac:dyDescent="0.25">
      <c r="A86" s="5">
        <v>49.933999999999997</v>
      </c>
      <c r="B86" s="6">
        <v>497.62369999999999</v>
      </c>
    </row>
    <row r="87" spans="1:2" x14ac:dyDescent="0.25">
      <c r="A87" s="5">
        <v>49.52</v>
      </c>
      <c r="B87" s="6">
        <v>592.94659999999999</v>
      </c>
    </row>
    <row r="88" spans="1:2" x14ac:dyDescent="0.25">
      <c r="A88" s="5">
        <v>49.726999999999997</v>
      </c>
      <c r="B88" s="6">
        <v>221.2439</v>
      </c>
    </row>
    <row r="89" spans="1:2" ht="13.8" thickBot="1" x14ac:dyDescent="0.3">
      <c r="A89" s="7">
        <v>49.624000000000002</v>
      </c>
      <c r="B89" s="8">
        <v>241.50640000000001</v>
      </c>
    </row>
  </sheetData>
  <mergeCells count="9">
    <mergeCell ref="M7:N7"/>
    <mergeCell ref="O7:P7"/>
    <mergeCell ref="Q7:R7"/>
    <mergeCell ref="A7:B7"/>
    <mergeCell ref="C7:D7"/>
    <mergeCell ref="E7:F7"/>
    <mergeCell ref="G7:H7"/>
    <mergeCell ref="I7:J7"/>
    <mergeCell ref="K7:L7"/>
  </mergeCells>
  <phoneticPr fontId="0" type="noConversion"/>
  <pageMargins left="0.75" right="0.75" top="1" bottom="1" header="0.5" footer="0.5"/>
  <pageSetup orientation="portrait" r:id="rId1"/>
  <headerFooter alignWithMargins="0">
    <oddHeader>&amp;CTap Interrupter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zoomScaleNormal="100" workbookViewId="0">
      <selection activeCell="E25" sqref="E25"/>
    </sheetView>
  </sheetViews>
  <sheetFormatPr defaultColWidth="9.109375" defaultRowHeight="13.2" x14ac:dyDescent="0.25"/>
  <cols>
    <col min="1" max="14" width="8.88671875" customWidth="1"/>
  </cols>
  <sheetData>
    <row r="1" spans="1:14" x14ac:dyDescent="0.25">
      <c r="A1" s="16" t="s">
        <v>16</v>
      </c>
      <c r="K1" s="16" t="s">
        <v>16</v>
      </c>
    </row>
    <row r="2" spans="1:14" x14ac:dyDescent="0.25">
      <c r="A2" s="16" t="s">
        <v>23</v>
      </c>
      <c r="K2" s="16" t="s">
        <v>23</v>
      </c>
    </row>
    <row r="3" spans="1:14" x14ac:dyDescent="0.25">
      <c r="A3" s="16" t="s">
        <v>17</v>
      </c>
      <c r="K3" s="16" t="s">
        <v>17</v>
      </c>
    </row>
    <row r="4" spans="1:14" x14ac:dyDescent="0.25">
      <c r="A4" s="16" t="s">
        <v>18</v>
      </c>
      <c r="B4" s="16" t="s">
        <v>19</v>
      </c>
      <c r="K4" s="16" t="s">
        <v>18</v>
      </c>
      <c r="L4" s="16" t="s">
        <v>19</v>
      </c>
    </row>
    <row r="5" spans="1:14" x14ac:dyDescent="0.25">
      <c r="B5" s="16" t="s">
        <v>20</v>
      </c>
      <c r="L5" s="16" t="s">
        <v>20</v>
      </c>
    </row>
    <row r="6" spans="1:14" ht="13.8" thickBot="1" x14ac:dyDescent="0.3"/>
    <row r="7" spans="1:14" ht="13.8" thickBot="1" x14ac:dyDescent="0.3">
      <c r="A7" s="36" t="s">
        <v>24</v>
      </c>
      <c r="B7" s="37"/>
      <c r="C7" s="36" t="s">
        <v>10</v>
      </c>
      <c r="D7" s="37"/>
      <c r="E7" s="36" t="s">
        <v>11</v>
      </c>
      <c r="F7" s="37"/>
      <c r="G7" s="36" t="s">
        <v>12</v>
      </c>
      <c r="H7" s="37"/>
      <c r="I7" s="36" t="s">
        <v>13</v>
      </c>
      <c r="J7" s="37"/>
      <c r="K7" s="36" t="s">
        <v>14</v>
      </c>
      <c r="L7" s="37"/>
      <c r="M7" s="36" t="s">
        <v>15</v>
      </c>
      <c r="N7" s="37"/>
    </row>
    <row r="8" spans="1:14" ht="13.8" thickBot="1" x14ac:dyDescent="0.3">
      <c r="A8" s="18" t="s">
        <v>8</v>
      </c>
      <c r="B8" s="18" t="s">
        <v>9</v>
      </c>
      <c r="C8" s="18" t="s">
        <v>8</v>
      </c>
      <c r="D8" s="18" t="s">
        <v>9</v>
      </c>
      <c r="E8" s="18" t="s">
        <v>8</v>
      </c>
      <c r="F8" s="18" t="s">
        <v>9</v>
      </c>
      <c r="G8" s="18" t="s">
        <v>8</v>
      </c>
      <c r="H8" s="18" t="s">
        <v>9</v>
      </c>
      <c r="I8" s="18" t="s">
        <v>8</v>
      </c>
      <c r="J8" s="18" t="s">
        <v>9</v>
      </c>
      <c r="K8" s="18" t="s">
        <v>8</v>
      </c>
      <c r="L8" s="18" t="s">
        <v>9</v>
      </c>
      <c r="M8" s="18" t="s">
        <v>8</v>
      </c>
      <c r="N8" s="18" t="s">
        <v>9</v>
      </c>
    </row>
    <row r="9" spans="1:14" x14ac:dyDescent="0.25">
      <c r="A9" s="9">
        <f>10*1184.5158</f>
        <v>11845.157999999999</v>
      </c>
      <c r="B9" s="10">
        <v>0.01</v>
      </c>
      <c r="C9" s="14">
        <v>1000</v>
      </c>
      <c r="D9" s="15">
        <v>0.01</v>
      </c>
      <c r="E9" s="11">
        <v>2000</v>
      </c>
      <c r="F9" s="10">
        <v>0.01</v>
      </c>
      <c r="G9" s="11">
        <v>3000</v>
      </c>
      <c r="H9" s="10">
        <v>0.01</v>
      </c>
      <c r="I9" s="11">
        <v>4000</v>
      </c>
      <c r="J9" s="10">
        <v>0.01</v>
      </c>
      <c r="K9" s="11">
        <v>5000</v>
      </c>
      <c r="L9" s="10">
        <v>0.01</v>
      </c>
      <c r="M9" s="11">
        <v>6000</v>
      </c>
      <c r="N9" s="10">
        <v>0.01</v>
      </c>
    </row>
    <row r="10" spans="1:14" x14ac:dyDescent="0.25">
      <c r="A10" s="11">
        <f>10*1070.7881</f>
        <v>10707.880999999999</v>
      </c>
      <c r="B10" s="10">
        <v>1.1299999999999999E-2</v>
      </c>
      <c r="C10" s="11">
        <v>1000</v>
      </c>
      <c r="D10" s="10">
        <v>0.42209999999999998</v>
      </c>
      <c r="E10" s="11">
        <v>2000</v>
      </c>
      <c r="F10" s="10">
        <v>0.111</v>
      </c>
      <c r="G10" s="11">
        <v>3000</v>
      </c>
      <c r="H10" s="10">
        <v>5.8000000000000003E-2</v>
      </c>
      <c r="I10" s="11">
        <v>4000</v>
      </c>
      <c r="J10" s="10">
        <v>3.9E-2</v>
      </c>
      <c r="K10" s="11">
        <v>5000</v>
      </c>
      <c r="L10" s="10">
        <v>2.8000000000000001E-2</v>
      </c>
      <c r="M10" s="11">
        <v>6000</v>
      </c>
      <c r="N10" s="10">
        <v>2.3E-2</v>
      </c>
    </row>
    <row r="11" spans="1:14" ht="13.8" thickBot="1" x14ac:dyDescent="0.3">
      <c r="A11" s="11">
        <f>10*964.9624</f>
        <v>9649.6239999999998</v>
      </c>
      <c r="B11" s="10">
        <v>1.2699999999999999E-2</v>
      </c>
      <c r="C11" s="11">
        <f>10*96.168</f>
        <v>961.68000000000006</v>
      </c>
      <c r="D11" s="10">
        <v>0.48209999999999997</v>
      </c>
      <c r="E11" s="11">
        <f>10*191.7172</f>
        <v>1917.172</v>
      </c>
      <c r="F11" s="10">
        <v>0.1222</v>
      </c>
      <c r="G11" s="11">
        <f>10*280.0039</f>
        <v>2800.0389999999998</v>
      </c>
      <c r="H11" s="10">
        <v>6.6600000000000006E-2</v>
      </c>
      <c r="I11" s="11">
        <f>10*379.0322</f>
        <v>3790.3220000000001</v>
      </c>
      <c r="J11" s="10">
        <v>4.3099999999999999E-2</v>
      </c>
      <c r="K11" s="11">
        <f>10*473.0832</f>
        <v>4730.8319999999994</v>
      </c>
      <c r="L11" s="10">
        <v>3.1399999999999997E-2</v>
      </c>
      <c r="M11" s="12">
        <f>10*534.8911</f>
        <v>5348.9110000000001</v>
      </c>
      <c r="N11" s="13">
        <v>2.6800000000000001E-2</v>
      </c>
    </row>
    <row r="12" spans="1:14" ht="14.4" thickTop="1" thickBot="1" x14ac:dyDescent="0.3">
      <c r="A12" s="11">
        <f>10*861.4893</f>
        <v>8614.893</v>
      </c>
      <c r="B12" s="10">
        <v>1.46E-2</v>
      </c>
      <c r="C12" s="11">
        <f>10*89.505</f>
        <v>895.05</v>
      </c>
      <c r="D12" s="10">
        <v>0.57379999999999998</v>
      </c>
      <c r="E12" s="11">
        <f>10*174.2142</f>
        <v>1742.1420000000001</v>
      </c>
      <c r="F12" s="10">
        <v>0.14269999999999999</v>
      </c>
      <c r="G12" s="11">
        <f>10*253.3837</f>
        <v>2533.837</v>
      </c>
      <c r="H12" s="10">
        <v>7.9100000000000004E-2</v>
      </c>
      <c r="I12" s="11">
        <f>10*344.7866</f>
        <v>3447.866</v>
      </c>
      <c r="J12" s="10">
        <v>4.9599999999999998E-2</v>
      </c>
      <c r="K12" s="12">
        <v>4270</v>
      </c>
      <c r="L12" s="13">
        <v>3.6450000000000003E-2</v>
      </c>
    </row>
    <row r="13" spans="1:14" ht="14.4" thickTop="1" thickBot="1" x14ac:dyDescent="0.3">
      <c r="A13" s="11">
        <f>10*773.1238</f>
        <v>7731.2379999999994</v>
      </c>
      <c r="B13" s="10">
        <v>1.67E-2</v>
      </c>
      <c r="C13" s="11">
        <f>10*82.5271</f>
        <v>825.27100000000007</v>
      </c>
      <c r="D13" s="10">
        <v>0.69089999999999996</v>
      </c>
      <c r="E13" s="11">
        <f>10*158.3091</f>
        <v>1583.0909999999999</v>
      </c>
      <c r="F13" s="10">
        <v>0.17019999999999999</v>
      </c>
      <c r="G13" s="11">
        <f>10*229.0558</f>
        <v>2290.558</v>
      </c>
      <c r="H13" s="10">
        <v>9.2399999999999996E-2</v>
      </c>
      <c r="I13" s="12">
        <v>3220</v>
      </c>
      <c r="J13" s="13">
        <v>5.5E-2</v>
      </c>
    </row>
    <row r="14" spans="1:14" ht="14.4" thickTop="1" thickBot="1" x14ac:dyDescent="0.3">
      <c r="A14" s="11">
        <f>10*701.0799</f>
        <v>7010.7989999999991</v>
      </c>
      <c r="B14" s="10">
        <v>1.89E-2</v>
      </c>
      <c r="C14" s="11">
        <f>10*76.7294</f>
        <v>767.29399999999998</v>
      </c>
      <c r="D14" s="10">
        <v>0.8276</v>
      </c>
      <c r="E14" s="11">
        <f>10*143.4076</f>
        <v>1434.076</v>
      </c>
      <c r="F14" s="10">
        <v>0.2026</v>
      </c>
      <c r="G14" s="12">
        <v>2160</v>
      </c>
      <c r="H14" s="13">
        <v>0.10100000000000001</v>
      </c>
    </row>
    <row r="15" spans="1:14" ht="14.4" thickTop="1" thickBot="1" x14ac:dyDescent="0.3">
      <c r="A15" s="11">
        <f>10*606.6652</f>
        <v>6066.652</v>
      </c>
      <c r="B15" s="10">
        <v>2.2700000000000001E-2</v>
      </c>
      <c r="C15" s="12">
        <f>10*72.3858</f>
        <v>723.85800000000006</v>
      </c>
      <c r="D15" s="13">
        <v>0.97589999999999999</v>
      </c>
      <c r="E15" s="11">
        <f>10*131.5413</f>
        <v>1315.413</v>
      </c>
      <c r="F15" s="10">
        <v>0.2409</v>
      </c>
    </row>
    <row r="16" spans="1:14" ht="13.8" thickTop="1" x14ac:dyDescent="0.25">
      <c r="A16" s="11">
        <f>10*534.8911</f>
        <v>5348.9110000000001</v>
      </c>
      <c r="B16" s="10">
        <v>2.6800000000000001E-2</v>
      </c>
      <c r="E16" s="11">
        <f>10*120.0306</f>
        <v>1200.306</v>
      </c>
      <c r="F16" s="10">
        <v>0.2898</v>
      </c>
    </row>
    <row r="17" spans="1:6" ht="13.8" thickBot="1" x14ac:dyDescent="0.3">
      <c r="A17" s="11">
        <f>10*473.0832</f>
        <v>4730.8319999999994</v>
      </c>
      <c r="B17" s="10">
        <v>3.1399999999999997E-2</v>
      </c>
      <c r="E17" s="12">
        <f>10*111.7143</f>
        <v>1117.143</v>
      </c>
      <c r="F17" s="13">
        <v>0.33879999999999999</v>
      </c>
    </row>
    <row r="18" spans="1:6" ht="13.8" thickTop="1" x14ac:dyDescent="0.25">
      <c r="A18" s="11">
        <f>10*422.7941</f>
        <v>4227.9409999999998</v>
      </c>
      <c r="B18" s="10">
        <v>3.6700000000000003E-2</v>
      </c>
    </row>
    <row r="19" spans="1:6" x14ac:dyDescent="0.25">
      <c r="A19" s="11">
        <f>10*379.0322</f>
        <v>3790.3220000000001</v>
      </c>
      <c r="B19" s="10">
        <v>4.3099999999999999E-2</v>
      </c>
    </row>
    <row r="20" spans="1:6" x14ac:dyDescent="0.25">
      <c r="A20" s="11">
        <f>10*344.7866</f>
        <v>3447.866</v>
      </c>
      <c r="B20" s="10">
        <v>4.9599999999999998E-2</v>
      </c>
    </row>
    <row r="21" spans="1:6" x14ac:dyDescent="0.25">
      <c r="A21" s="11">
        <f>10*309.099</f>
        <v>3090.99</v>
      </c>
      <c r="B21" s="10">
        <v>5.8000000000000003E-2</v>
      </c>
    </row>
    <row r="22" spans="1:6" x14ac:dyDescent="0.25">
      <c r="A22" s="11">
        <f>10*280.0039</f>
        <v>2800.0389999999998</v>
      </c>
      <c r="B22" s="10">
        <v>6.6600000000000006E-2</v>
      </c>
    </row>
    <row r="23" spans="1:6" x14ac:dyDescent="0.25">
      <c r="A23" s="11">
        <f>10*253.3837</f>
        <v>2533.837</v>
      </c>
      <c r="B23" s="10">
        <v>7.9100000000000004E-2</v>
      </c>
    </row>
    <row r="24" spans="1:6" x14ac:dyDescent="0.25">
      <c r="A24" s="11">
        <f>10*229.0558</f>
        <v>2290.558</v>
      </c>
      <c r="B24" s="10">
        <v>9.2399999999999996E-2</v>
      </c>
    </row>
    <row r="25" spans="1:6" x14ac:dyDescent="0.25">
      <c r="A25" s="11">
        <f>10*207.7112</f>
        <v>2077.1120000000001</v>
      </c>
      <c r="B25" s="10">
        <v>0.10589999999999999</v>
      </c>
    </row>
    <row r="26" spans="1:6" x14ac:dyDescent="0.25">
      <c r="A26" s="11">
        <f>10*191.7172</f>
        <v>1917.172</v>
      </c>
      <c r="B26" s="10">
        <v>0.1222</v>
      </c>
    </row>
    <row r="27" spans="1:6" x14ac:dyDescent="0.25">
      <c r="A27" s="11">
        <f>10*174.2142</f>
        <v>1742.1420000000001</v>
      </c>
      <c r="B27" s="10">
        <v>0.14269999999999999</v>
      </c>
    </row>
    <row r="28" spans="1:6" x14ac:dyDescent="0.25">
      <c r="A28" s="11">
        <f>10*158.3091</f>
        <v>1583.0909999999999</v>
      </c>
      <c r="B28" s="10">
        <v>0.17019999999999999</v>
      </c>
    </row>
    <row r="29" spans="1:6" x14ac:dyDescent="0.25">
      <c r="A29" s="11">
        <f>10*143.4076</f>
        <v>1434.076</v>
      </c>
      <c r="B29" s="10">
        <v>0.2026</v>
      </c>
    </row>
    <row r="30" spans="1:6" x14ac:dyDescent="0.25">
      <c r="A30" s="11">
        <f>10*131.5413</f>
        <v>1315.413</v>
      </c>
      <c r="B30" s="10">
        <v>0.2409</v>
      </c>
    </row>
    <row r="31" spans="1:6" x14ac:dyDescent="0.25">
      <c r="A31" s="11">
        <f>10*120.0306</f>
        <v>1200.306</v>
      </c>
      <c r="B31" s="10">
        <v>0.2898</v>
      </c>
    </row>
    <row r="32" spans="1:6" x14ac:dyDescent="0.25">
      <c r="A32" s="11">
        <f>10*111.7143</f>
        <v>1117.143</v>
      </c>
      <c r="B32" s="10">
        <v>0.33879999999999999</v>
      </c>
    </row>
    <row r="33" spans="1:2" x14ac:dyDescent="0.25">
      <c r="A33" s="11">
        <f>10*103.866</f>
        <v>1038.6600000000001</v>
      </c>
      <c r="B33" s="10">
        <v>0.40210000000000001</v>
      </c>
    </row>
    <row r="34" spans="1:2" x14ac:dyDescent="0.25">
      <c r="A34" s="11">
        <f>10*96.168</f>
        <v>961.68000000000006</v>
      </c>
      <c r="B34" s="10">
        <v>0.48209999999999997</v>
      </c>
    </row>
    <row r="35" spans="1:2" x14ac:dyDescent="0.25">
      <c r="A35" s="11">
        <f>10*89.505</f>
        <v>895.05</v>
      </c>
      <c r="B35" s="10">
        <v>0.57379999999999998</v>
      </c>
    </row>
    <row r="36" spans="1:2" x14ac:dyDescent="0.25">
      <c r="A36" s="11">
        <f>10*82.5271</f>
        <v>825.27100000000007</v>
      </c>
      <c r="B36" s="10">
        <v>0.69089999999999996</v>
      </c>
    </row>
    <row r="37" spans="1:2" x14ac:dyDescent="0.25">
      <c r="A37" s="11">
        <f>10*76.7294</f>
        <v>767.29399999999998</v>
      </c>
      <c r="B37" s="10">
        <v>0.8276</v>
      </c>
    </row>
    <row r="38" spans="1:2" x14ac:dyDescent="0.25">
      <c r="A38" s="11">
        <f>10*72.3858</f>
        <v>723.85800000000006</v>
      </c>
      <c r="B38" s="10">
        <v>0.97589999999999999</v>
      </c>
    </row>
    <row r="39" spans="1:2" x14ac:dyDescent="0.25">
      <c r="A39" s="11">
        <f>10*67.4407</f>
        <v>674.40700000000004</v>
      </c>
      <c r="B39" s="10">
        <v>1.1665000000000001</v>
      </c>
    </row>
    <row r="40" spans="1:2" x14ac:dyDescent="0.25">
      <c r="A40" s="11">
        <f>10*64.2885</f>
        <v>642.88499999999999</v>
      </c>
      <c r="B40" s="10">
        <v>1.3669</v>
      </c>
    </row>
    <row r="41" spans="1:2" x14ac:dyDescent="0.25">
      <c r="A41" s="11">
        <f>10*60.6492</f>
        <v>606.49199999999996</v>
      </c>
      <c r="B41" s="10">
        <v>1.6407</v>
      </c>
    </row>
    <row r="42" spans="1:2" x14ac:dyDescent="0.25">
      <c r="A42" s="11">
        <f>10*57.3948</f>
        <v>573.94799999999998</v>
      </c>
      <c r="B42" s="10">
        <v>1.9489000000000001</v>
      </c>
    </row>
    <row r="43" spans="1:2" x14ac:dyDescent="0.25">
      <c r="A43" s="11">
        <f>10*54.7691</f>
        <v>547.69100000000003</v>
      </c>
      <c r="B43" s="10">
        <v>2.2980999999999998</v>
      </c>
    </row>
    <row r="44" spans="1:2" x14ac:dyDescent="0.25">
      <c r="A44" s="11">
        <f>10*51.8303</f>
        <v>518.303</v>
      </c>
      <c r="B44" s="10">
        <v>2.8018000000000001</v>
      </c>
    </row>
    <row r="45" spans="1:2" x14ac:dyDescent="0.25">
      <c r="A45" s="11">
        <f>10*49.7689</f>
        <v>497.68900000000002</v>
      </c>
      <c r="B45" s="10">
        <v>3.3073999999999999</v>
      </c>
    </row>
    <row r="46" spans="1:2" x14ac:dyDescent="0.25">
      <c r="A46" s="11">
        <f>10*48.6425</f>
        <v>486.42499999999995</v>
      </c>
      <c r="B46" s="10">
        <v>3.7679999999999998</v>
      </c>
    </row>
    <row r="47" spans="1:2" x14ac:dyDescent="0.25">
      <c r="A47" s="11">
        <f>10*47.0494</f>
        <v>470.49399999999997</v>
      </c>
      <c r="B47" s="10">
        <v>4.6374000000000004</v>
      </c>
    </row>
    <row r="48" spans="1:2" x14ac:dyDescent="0.25">
      <c r="A48" s="11">
        <f>10*45.7935</f>
        <v>457.935</v>
      </c>
      <c r="B48" s="10">
        <v>5.6776</v>
      </c>
    </row>
    <row r="49" spans="1:2" x14ac:dyDescent="0.25">
      <c r="A49" s="11">
        <f>10*44.3398</f>
        <v>443.39799999999997</v>
      </c>
      <c r="B49" s="10">
        <v>7.1647999999999996</v>
      </c>
    </row>
    <row r="50" spans="1:2" x14ac:dyDescent="0.25">
      <c r="A50" s="11">
        <f>10*43.4718</f>
        <v>434.71800000000002</v>
      </c>
      <c r="B50" s="10">
        <v>8.5105000000000004</v>
      </c>
    </row>
    <row r="51" spans="1:2" x14ac:dyDescent="0.25">
      <c r="A51" s="11">
        <f>10*42.7985</f>
        <v>427.98499999999996</v>
      </c>
      <c r="B51" s="10">
        <v>10.067</v>
      </c>
    </row>
    <row r="52" spans="1:2" x14ac:dyDescent="0.25">
      <c r="A52" s="11">
        <f>10*42.3554</f>
        <v>423.55400000000003</v>
      </c>
      <c r="B52" s="10">
        <v>11.982900000000001</v>
      </c>
    </row>
    <row r="53" spans="1:2" x14ac:dyDescent="0.25">
      <c r="A53" s="11">
        <f>10*42.1795</f>
        <v>421.79499999999996</v>
      </c>
      <c r="B53" s="10">
        <v>14.488300000000001</v>
      </c>
    </row>
    <row r="54" spans="1:2" x14ac:dyDescent="0.25">
      <c r="A54" s="11">
        <f>10*42.1356</f>
        <v>421.35599999999999</v>
      </c>
      <c r="B54" s="10">
        <v>17.8125</v>
      </c>
    </row>
    <row r="55" spans="1:2" x14ac:dyDescent="0.25">
      <c r="A55" s="11">
        <f>10*42.0918</f>
        <v>420.91800000000001</v>
      </c>
      <c r="B55" s="10">
        <v>22.571999999999999</v>
      </c>
    </row>
    <row r="56" spans="1:2" x14ac:dyDescent="0.25">
      <c r="A56" s="11">
        <f>10*41.9169</f>
        <v>419.16899999999998</v>
      </c>
      <c r="B56" s="10">
        <v>30.2608</v>
      </c>
    </row>
    <row r="57" spans="1:2" x14ac:dyDescent="0.25">
      <c r="A57" s="11">
        <f>10*42.048</f>
        <v>420.48</v>
      </c>
      <c r="B57" s="10">
        <v>40.695900000000002</v>
      </c>
    </row>
    <row r="58" spans="1:2" x14ac:dyDescent="0.25">
      <c r="A58" s="11">
        <f>10*41.9169</f>
        <v>419.16899999999998</v>
      </c>
      <c r="B58" s="10">
        <v>53.376100000000001</v>
      </c>
    </row>
    <row r="59" spans="1:2" x14ac:dyDescent="0.25">
      <c r="A59" s="11">
        <f>10*42.0918</f>
        <v>420.91800000000001</v>
      </c>
      <c r="B59" s="10">
        <v>66.587999999999994</v>
      </c>
    </row>
    <row r="60" spans="1:2" x14ac:dyDescent="0.25">
      <c r="A60" s="11">
        <f>10*41.8298</f>
        <v>418.298</v>
      </c>
      <c r="B60" s="10">
        <v>87.518199999999993</v>
      </c>
    </row>
    <row r="61" spans="1:2" x14ac:dyDescent="0.25">
      <c r="A61" s="11">
        <f>10*42.0043</f>
        <v>420.04300000000001</v>
      </c>
      <c r="B61" s="10">
        <v>109.6378</v>
      </c>
    </row>
    <row r="62" spans="1:2" x14ac:dyDescent="0.25">
      <c r="A62" s="11">
        <f>10*42.0918</f>
        <v>420.91800000000001</v>
      </c>
      <c r="B62" s="10">
        <v>137.34780000000001</v>
      </c>
    </row>
    <row r="63" spans="1:2" x14ac:dyDescent="0.25">
      <c r="A63" s="11">
        <f>10*42.0918</f>
        <v>420.91800000000001</v>
      </c>
      <c r="B63" s="10">
        <v>169.0368</v>
      </c>
    </row>
    <row r="64" spans="1:2" x14ac:dyDescent="0.25">
      <c r="A64" s="11">
        <f>10*41.9169</f>
        <v>419.16899999999998</v>
      </c>
      <c r="B64" s="10">
        <v>212.42320000000001</v>
      </c>
    </row>
    <row r="65" spans="1:2" x14ac:dyDescent="0.25">
      <c r="A65" s="11">
        <f>10*42.0043</f>
        <v>420.04300000000001</v>
      </c>
      <c r="B65" s="10">
        <v>273.9991</v>
      </c>
    </row>
    <row r="66" spans="1:2" x14ac:dyDescent="0.25">
      <c r="A66" s="11">
        <f>10*42.0918</f>
        <v>420.91800000000001</v>
      </c>
      <c r="B66" s="10">
        <v>346.84969999999998</v>
      </c>
    </row>
    <row r="67" spans="1:2" x14ac:dyDescent="0.25">
      <c r="A67" s="11">
        <f>10*41.9606</f>
        <v>419.60599999999999</v>
      </c>
      <c r="B67" s="10">
        <v>419.8091</v>
      </c>
    </row>
    <row r="68" spans="1:2" x14ac:dyDescent="0.25">
      <c r="A68" s="11">
        <f>10*41.7863</f>
        <v>417.86299999999994</v>
      </c>
      <c r="B68" s="10">
        <v>507.05630000000002</v>
      </c>
    </row>
    <row r="69" spans="1:2" ht="13.8" thickBot="1" x14ac:dyDescent="0.3">
      <c r="A69" s="12">
        <f>10*41.9169</f>
        <v>419.16899999999998</v>
      </c>
      <c r="B69" s="13">
        <v>597.91589999999997</v>
      </c>
    </row>
    <row r="70" spans="1:2" ht="13.8" thickTop="1" x14ac:dyDescent="0.25"/>
  </sheetData>
  <mergeCells count="7">
    <mergeCell ref="M7:N7"/>
    <mergeCell ref="A7:B7"/>
    <mergeCell ref="C7:D7"/>
    <mergeCell ref="E7:F7"/>
    <mergeCell ref="G7:H7"/>
    <mergeCell ref="I7:J7"/>
    <mergeCell ref="K7:L7"/>
  </mergeCells>
  <phoneticPr fontId="5" type="noConversion"/>
  <pageMargins left="0.75" right="0.75" top="1" bottom="1" header="0.5" footer="0.5"/>
  <pageSetup orientation="portrait" r:id="rId1"/>
  <headerFooter alignWithMargins="0">
    <oddHeader>&amp;CMain Interrupter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9"/>
  <sheetViews>
    <sheetView zoomScaleNormal="100" workbookViewId="0">
      <selection sqref="A1:D4"/>
    </sheetView>
  </sheetViews>
  <sheetFormatPr defaultColWidth="9.109375" defaultRowHeight="13.2" x14ac:dyDescent="0.25"/>
  <cols>
    <col min="1" max="18" width="8.88671875" style="1" customWidth="1"/>
    <col min="19" max="16384" width="9.109375" style="1"/>
  </cols>
  <sheetData>
    <row r="1" spans="1:18" x14ac:dyDescent="0.25">
      <c r="A1" s="16" t="s">
        <v>16</v>
      </c>
      <c r="B1"/>
      <c r="C1"/>
      <c r="D1"/>
      <c r="E1"/>
      <c r="K1" s="16" t="s">
        <v>16</v>
      </c>
      <c r="L1"/>
      <c r="M1"/>
      <c r="N1"/>
    </row>
    <row r="2" spans="1:18" x14ac:dyDescent="0.25">
      <c r="A2" s="16" t="s">
        <v>21</v>
      </c>
      <c r="B2"/>
      <c r="C2"/>
      <c r="D2"/>
      <c r="E2"/>
      <c r="K2" s="16" t="s">
        <v>21</v>
      </c>
      <c r="L2"/>
      <c r="M2"/>
      <c r="N2"/>
    </row>
    <row r="3" spans="1:18" x14ac:dyDescent="0.25">
      <c r="A3" s="2" t="s">
        <v>25</v>
      </c>
      <c r="K3" s="2" t="s">
        <v>25</v>
      </c>
    </row>
    <row r="4" spans="1:18" s="2" customFormat="1" x14ac:dyDescent="0.25">
      <c r="A4" s="2" t="s">
        <v>26</v>
      </c>
      <c r="D4" s="2" t="s">
        <v>27</v>
      </c>
      <c r="K4" s="2" t="s">
        <v>26</v>
      </c>
      <c r="N4" s="2" t="s">
        <v>27</v>
      </c>
    </row>
    <row r="5" spans="1:18" ht="13.8" thickBot="1" x14ac:dyDescent="0.3"/>
    <row r="6" spans="1:18" ht="13.8" thickBot="1" x14ac:dyDescent="0.3">
      <c r="A6" s="38">
        <v>50</v>
      </c>
      <c r="B6" s="39"/>
      <c r="C6" s="38" t="s">
        <v>0</v>
      </c>
      <c r="D6" s="39"/>
      <c r="E6" s="38" t="s">
        <v>1</v>
      </c>
      <c r="F6" s="39"/>
      <c r="G6" s="38" t="s">
        <v>2</v>
      </c>
      <c r="H6" s="39"/>
      <c r="I6" s="38" t="s">
        <v>3</v>
      </c>
      <c r="J6" s="39"/>
      <c r="K6" s="38" t="s">
        <v>4</v>
      </c>
      <c r="L6" s="39"/>
      <c r="M6" s="38" t="s">
        <v>5</v>
      </c>
      <c r="N6" s="39"/>
      <c r="O6" s="38" t="s">
        <v>6</v>
      </c>
      <c r="P6" s="39"/>
      <c r="Q6" s="38" t="s">
        <v>7</v>
      </c>
      <c r="R6" s="39"/>
    </row>
    <row r="7" spans="1:18" ht="13.8" thickBot="1" x14ac:dyDescent="0.3">
      <c r="A7" s="28" t="s">
        <v>8</v>
      </c>
      <c r="B7" s="28" t="s">
        <v>9</v>
      </c>
      <c r="C7" s="29" t="s">
        <v>8</v>
      </c>
      <c r="D7" s="29" t="s">
        <v>9</v>
      </c>
      <c r="E7" s="28" t="s">
        <v>8</v>
      </c>
      <c r="F7" s="30" t="s">
        <v>9</v>
      </c>
      <c r="G7" s="28" t="s">
        <v>8</v>
      </c>
      <c r="H7" s="30" t="s">
        <v>9</v>
      </c>
      <c r="I7" s="29" t="s">
        <v>8</v>
      </c>
      <c r="J7" s="29" t="s">
        <v>9</v>
      </c>
      <c r="K7" s="30" t="s">
        <v>8</v>
      </c>
      <c r="L7" s="28" t="s">
        <v>9</v>
      </c>
      <c r="M7" s="29" t="s">
        <v>8</v>
      </c>
      <c r="N7" s="29" t="s">
        <v>9</v>
      </c>
      <c r="O7" s="29" t="s">
        <v>8</v>
      </c>
      <c r="P7" s="29" t="s">
        <v>9</v>
      </c>
      <c r="Q7" s="29" t="s">
        <v>8</v>
      </c>
      <c r="R7" s="29" t="s">
        <v>9</v>
      </c>
    </row>
    <row r="8" spans="1:18" x14ac:dyDescent="0.25">
      <c r="A8" s="20">
        <v>54.472000000000008</v>
      </c>
      <c r="B8" s="21">
        <v>592.97659999999996</v>
      </c>
      <c r="C8" s="26">
        <v>101.50470000000001</v>
      </c>
      <c r="D8" s="21">
        <v>0.87330000000000008</v>
      </c>
      <c r="E8" s="26">
        <v>243.58070000000004</v>
      </c>
      <c r="F8" s="21">
        <v>0.16</v>
      </c>
      <c r="G8" s="26">
        <v>358.75400000000002</v>
      </c>
      <c r="H8" s="21">
        <v>9.7900000000000001E-2</v>
      </c>
      <c r="I8" s="26">
        <v>484.14960000000008</v>
      </c>
      <c r="J8" s="21">
        <v>7.1900000000000006E-2</v>
      </c>
      <c r="K8" s="20">
        <v>590</v>
      </c>
      <c r="L8" s="21">
        <v>6.13E-2</v>
      </c>
      <c r="M8" s="20">
        <v>700</v>
      </c>
      <c r="N8" s="21">
        <v>5.4800000000000001E-2</v>
      </c>
      <c r="O8" s="20">
        <v>822</v>
      </c>
      <c r="P8" s="21">
        <v>5.0349999999999999E-2</v>
      </c>
      <c r="Q8" s="20">
        <v>932</v>
      </c>
      <c r="R8" s="21">
        <v>4.7600000000000003E-2</v>
      </c>
    </row>
    <row r="9" spans="1:18" x14ac:dyDescent="0.25">
      <c r="A9" s="22">
        <v>54.52920000000001</v>
      </c>
      <c r="B9" s="23">
        <v>120.4603</v>
      </c>
      <c r="C9" s="19">
        <v>107.822</v>
      </c>
      <c r="D9" s="23">
        <v>0.75190000000000001</v>
      </c>
      <c r="E9" s="19">
        <v>263.35650000000004</v>
      </c>
      <c r="F9" s="23">
        <v>0.14269999999999999</v>
      </c>
      <c r="G9" s="19">
        <v>392.34690000000001</v>
      </c>
      <c r="H9" s="23">
        <v>8.8700000000000015E-2</v>
      </c>
      <c r="I9" s="19">
        <v>515.34890000000007</v>
      </c>
      <c r="J9" s="23">
        <v>6.8000000000000005E-2</v>
      </c>
      <c r="K9" s="22">
        <v>612.5449000000001</v>
      </c>
      <c r="L9" s="23">
        <v>5.9699999999999996E-2</v>
      </c>
      <c r="M9" s="22">
        <v>713.81530000000009</v>
      </c>
      <c r="N9" s="23">
        <v>5.4200000000000005E-2</v>
      </c>
      <c r="O9" s="22">
        <v>844.03770000000009</v>
      </c>
      <c r="P9" s="23">
        <v>4.9700000000000001E-2</v>
      </c>
      <c r="Q9" s="22">
        <v>965.32370000000003</v>
      </c>
      <c r="R9" s="23">
        <v>4.6800000000000001E-2</v>
      </c>
    </row>
    <row r="10" spans="1:18" x14ac:dyDescent="0.25">
      <c r="A10" s="22">
        <v>54.52920000000001</v>
      </c>
      <c r="B10" s="23">
        <v>188.63480000000001</v>
      </c>
      <c r="C10" s="19">
        <v>115.3691</v>
      </c>
      <c r="D10" s="23">
        <v>0.65380000000000005</v>
      </c>
      <c r="E10" s="19">
        <v>281.7903</v>
      </c>
      <c r="F10" s="23">
        <v>0.13</v>
      </c>
      <c r="G10" s="19">
        <v>418.06490000000008</v>
      </c>
      <c r="H10" s="23">
        <v>8.3100000000000007E-2</v>
      </c>
      <c r="I10" s="19">
        <v>550</v>
      </c>
      <c r="J10" s="23">
        <v>6.4200000000000007E-2</v>
      </c>
      <c r="K10" s="22">
        <v>660</v>
      </c>
      <c r="L10" s="23">
        <v>5.6800000000000003E-2</v>
      </c>
      <c r="M10" s="22">
        <v>770</v>
      </c>
      <c r="N10" s="23">
        <v>5.2299999999999999E-2</v>
      </c>
      <c r="O10" s="22">
        <v>880</v>
      </c>
      <c r="P10" s="23">
        <v>4.8800000000000003E-2</v>
      </c>
      <c r="Q10" s="22">
        <v>990</v>
      </c>
      <c r="R10" s="23">
        <v>4.65E-2</v>
      </c>
    </row>
    <row r="11" spans="1:18" x14ac:dyDescent="0.25">
      <c r="A11" s="22">
        <v>54.586400000000005</v>
      </c>
      <c r="B11" s="23">
        <v>188.83170000000001</v>
      </c>
      <c r="C11" s="19">
        <v>123.83030000000001</v>
      </c>
      <c r="D11" s="23">
        <v>0.55840000000000001</v>
      </c>
      <c r="E11" s="19">
        <v>302.14249999999998</v>
      </c>
      <c r="F11" s="23">
        <v>0.1183</v>
      </c>
      <c r="G11" s="19">
        <v>440</v>
      </c>
      <c r="H11" s="23">
        <v>7.8200000000000006E-2</v>
      </c>
      <c r="I11" s="19">
        <v>550</v>
      </c>
      <c r="J11" s="23">
        <v>0.04</v>
      </c>
      <c r="K11" s="22">
        <v>660</v>
      </c>
      <c r="L11" s="23">
        <v>0.04</v>
      </c>
      <c r="M11" s="22">
        <v>770</v>
      </c>
      <c r="N11" s="23">
        <v>0.04</v>
      </c>
      <c r="O11" s="22">
        <v>880</v>
      </c>
      <c r="P11" s="23">
        <v>0.04</v>
      </c>
      <c r="Q11" s="22">
        <v>990</v>
      </c>
      <c r="R11" s="23">
        <v>0.04</v>
      </c>
    </row>
    <row r="12" spans="1:18" x14ac:dyDescent="0.25">
      <c r="A12" s="22">
        <v>54.586400000000005</v>
      </c>
      <c r="B12" s="23">
        <v>241.53640000000001</v>
      </c>
      <c r="C12" s="19">
        <v>130.17400000000001</v>
      </c>
      <c r="D12" s="23">
        <v>0.50260000000000005</v>
      </c>
      <c r="E12" s="19">
        <v>330</v>
      </c>
      <c r="F12" s="23">
        <v>0.1082</v>
      </c>
      <c r="G12" s="19">
        <v>440</v>
      </c>
      <c r="H12" s="23">
        <v>0.04</v>
      </c>
      <c r="I12" s="19">
        <v>25000</v>
      </c>
      <c r="J12" s="23">
        <v>0.04</v>
      </c>
      <c r="K12" s="22">
        <v>25000</v>
      </c>
      <c r="L12" s="23">
        <v>0.04</v>
      </c>
      <c r="M12" s="22">
        <v>25000</v>
      </c>
      <c r="N12" s="23">
        <v>0.04</v>
      </c>
      <c r="O12" s="22">
        <v>25000</v>
      </c>
      <c r="P12" s="23">
        <v>0.04</v>
      </c>
      <c r="Q12" s="22">
        <v>25000</v>
      </c>
      <c r="R12" s="23">
        <v>0.04</v>
      </c>
    </row>
    <row r="13" spans="1:18" ht="13.8" thickBot="1" x14ac:dyDescent="0.3">
      <c r="A13" s="22">
        <v>54.642499999999998</v>
      </c>
      <c r="B13" s="23">
        <v>149.02119999999999</v>
      </c>
      <c r="C13" s="19">
        <v>137.41310000000001</v>
      </c>
      <c r="D13" s="23">
        <v>0.44179999999999997</v>
      </c>
      <c r="E13" s="19">
        <v>330</v>
      </c>
      <c r="F13" s="23">
        <v>0.04</v>
      </c>
      <c r="G13" s="19">
        <v>25000</v>
      </c>
      <c r="H13" s="23">
        <v>0.04</v>
      </c>
      <c r="I13" s="27">
        <v>25000</v>
      </c>
      <c r="J13" s="25">
        <v>0.01</v>
      </c>
      <c r="K13" s="24">
        <v>25000</v>
      </c>
      <c r="L13" s="25">
        <v>0.01</v>
      </c>
      <c r="M13" s="24">
        <v>25000</v>
      </c>
      <c r="N13" s="25">
        <v>0.01</v>
      </c>
      <c r="O13" s="24">
        <v>25000</v>
      </c>
      <c r="P13" s="25">
        <v>0.01</v>
      </c>
      <c r="Q13" s="24">
        <v>25000</v>
      </c>
      <c r="R13" s="25">
        <v>0.01</v>
      </c>
    </row>
    <row r="14" spans="1:18" ht="13.8" thickBot="1" x14ac:dyDescent="0.3">
      <c r="A14" s="22">
        <v>54.642499999999998</v>
      </c>
      <c r="B14" s="23">
        <v>296.947</v>
      </c>
      <c r="C14" s="19">
        <v>148.72440000000003</v>
      </c>
      <c r="D14" s="23">
        <v>0.37269999999999998</v>
      </c>
      <c r="E14" s="19">
        <v>25000</v>
      </c>
      <c r="F14" s="23">
        <v>0.04</v>
      </c>
      <c r="G14" s="27">
        <v>25000</v>
      </c>
      <c r="H14" s="25">
        <v>0.01</v>
      </c>
    </row>
    <row r="15" spans="1:18" ht="13.8" thickBot="1" x14ac:dyDescent="0.3">
      <c r="A15" s="22">
        <v>54.6997</v>
      </c>
      <c r="B15" s="23">
        <v>394.36750000000001</v>
      </c>
      <c r="C15" s="19">
        <v>158.1437</v>
      </c>
      <c r="D15" s="23">
        <v>0.32519999999999999</v>
      </c>
      <c r="E15" s="27">
        <v>25000</v>
      </c>
      <c r="F15" s="25">
        <v>0.01</v>
      </c>
    </row>
    <row r="16" spans="1:18" x14ac:dyDescent="0.25">
      <c r="A16" s="22">
        <v>54.6997</v>
      </c>
      <c r="B16" s="23">
        <v>221.2739</v>
      </c>
      <c r="C16" s="19">
        <v>171.33930000000001</v>
      </c>
      <c r="D16" s="23">
        <v>0.28039999999999998</v>
      </c>
    </row>
    <row r="17" spans="1:4" x14ac:dyDescent="0.25">
      <c r="A17" s="22">
        <v>54.756900000000009</v>
      </c>
      <c r="B17" s="23">
        <v>69.964299999999994</v>
      </c>
      <c r="C17" s="19">
        <v>183.90570000000002</v>
      </c>
      <c r="D17" s="23">
        <v>0.24819999999999998</v>
      </c>
    </row>
    <row r="18" spans="1:4" x14ac:dyDescent="0.25">
      <c r="A18" s="22">
        <v>54.756900000000009</v>
      </c>
      <c r="B18" s="23">
        <v>79.954899999999995</v>
      </c>
      <c r="C18" s="19">
        <v>195.55360000000002</v>
      </c>
      <c r="D18" s="23">
        <v>0.22189999999999999</v>
      </c>
    </row>
    <row r="19" spans="1:4" x14ac:dyDescent="0.25">
      <c r="A19" s="22">
        <v>54.756900000000009</v>
      </c>
      <c r="B19" s="23">
        <v>99.323099999999997</v>
      </c>
      <c r="C19" s="19">
        <v>212.09100000000001</v>
      </c>
      <c r="D19" s="23">
        <v>0.1943</v>
      </c>
    </row>
    <row r="20" spans="1:4" x14ac:dyDescent="0.25">
      <c r="A20" s="22">
        <v>54.927399999999999</v>
      </c>
      <c r="B20" s="23">
        <v>39.761099999999999</v>
      </c>
      <c r="C20" s="19">
        <v>220</v>
      </c>
      <c r="D20" s="23">
        <v>0.182</v>
      </c>
    </row>
    <row r="21" spans="1:4" x14ac:dyDescent="0.25">
      <c r="A21" s="22">
        <v>54.927399999999999</v>
      </c>
      <c r="B21" s="23">
        <v>59.834099999999999</v>
      </c>
      <c r="C21" s="19">
        <v>220</v>
      </c>
      <c r="D21" s="23">
        <v>0.04</v>
      </c>
    </row>
    <row r="22" spans="1:4" x14ac:dyDescent="0.25">
      <c r="A22" s="22">
        <v>54.927399999999999</v>
      </c>
      <c r="B22" s="23">
        <v>497.65370000000001</v>
      </c>
      <c r="C22" s="19">
        <v>25000</v>
      </c>
      <c r="D22" s="23">
        <v>0.04</v>
      </c>
    </row>
    <row r="23" spans="1:4" ht="13.8" thickBot="1" x14ac:dyDescent="0.3">
      <c r="A23" s="22">
        <v>54.9846</v>
      </c>
      <c r="B23" s="23">
        <v>49.958800000000004</v>
      </c>
      <c r="C23" s="27">
        <v>25000</v>
      </c>
      <c r="D23" s="25">
        <v>0.01</v>
      </c>
    </row>
    <row r="24" spans="1:4" x14ac:dyDescent="0.25">
      <c r="A24" s="22">
        <v>55.041800000000002</v>
      </c>
      <c r="B24" s="23">
        <v>29.789899999999996</v>
      </c>
    </row>
    <row r="25" spans="1:4" x14ac:dyDescent="0.25">
      <c r="A25" s="22">
        <v>55.100100000000005</v>
      </c>
      <c r="B25" s="23">
        <v>16.937199999999997</v>
      </c>
    </row>
    <row r="26" spans="1:4" x14ac:dyDescent="0.25">
      <c r="A26" s="22">
        <v>55.157300000000006</v>
      </c>
      <c r="B26" s="23">
        <v>24.849799999999998</v>
      </c>
    </row>
    <row r="27" spans="1:4" x14ac:dyDescent="0.25">
      <c r="A27" s="22">
        <v>55.157300000000006</v>
      </c>
      <c r="B27" s="23">
        <v>34.758400000000002</v>
      </c>
    </row>
    <row r="28" spans="1:4" x14ac:dyDescent="0.25">
      <c r="A28" s="22">
        <v>55.33</v>
      </c>
      <c r="B28" s="23">
        <v>14.145399999999999</v>
      </c>
    </row>
    <row r="29" spans="1:4" x14ac:dyDescent="0.25">
      <c r="A29" s="22">
        <v>55.33</v>
      </c>
      <c r="B29" s="23">
        <v>19.925299999999996</v>
      </c>
    </row>
    <row r="30" spans="1:4" x14ac:dyDescent="0.25">
      <c r="A30" s="22">
        <v>55.850300000000011</v>
      </c>
      <c r="B30" s="23">
        <v>11.9009</v>
      </c>
    </row>
    <row r="31" spans="1:4" x14ac:dyDescent="0.25">
      <c r="A31" s="22">
        <v>56.611500000000007</v>
      </c>
      <c r="B31" s="23">
        <v>9.8685999999999989</v>
      </c>
    </row>
    <row r="32" spans="1:4" x14ac:dyDescent="0.25">
      <c r="A32" s="22">
        <v>57.322099999999999</v>
      </c>
      <c r="B32" s="23">
        <v>8.3127999999999993</v>
      </c>
    </row>
    <row r="33" spans="1:2" x14ac:dyDescent="0.25">
      <c r="A33" s="22">
        <v>58.711400000000005</v>
      </c>
      <c r="B33" s="23">
        <v>6.7952000000000004</v>
      </c>
    </row>
    <row r="34" spans="1:2" x14ac:dyDescent="0.25">
      <c r="A34" s="22">
        <v>59.449500000000008</v>
      </c>
      <c r="B34" s="23">
        <v>5.9681000000000006</v>
      </c>
    </row>
    <row r="35" spans="1:2" x14ac:dyDescent="0.25">
      <c r="A35" s="22">
        <v>60.511000000000003</v>
      </c>
      <c r="B35" s="23">
        <v>5.3132999999999999</v>
      </c>
    </row>
    <row r="36" spans="1:2" x14ac:dyDescent="0.25">
      <c r="A36" s="22">
        <v>62.041100000000007</v>
      </c>
      <c r="B36" s="23">
        <v>4.5669000000000004</v>
      </c>
    </row>
    <row r="37" spans="1:2" x14ac:dyDescent="0.25">
      <c r="A37" s="22">
        <v>63.6768</v>
      </c>
      <c r="B37" s="23">
        <v>3.9833000000000003</v>
      </c>
    </row>
    <row r="38" spans="1:2" x14ac:dyDescent="0.25">
      <c r="A38" s="22">
        <v>65.016600000000011</v>
      </c>
      <c r="B38" s="23">
        <v>3.4711000000000003</v>
      </c>
    </row>
    <row r="39" spans="1:2" x14ac:dyDescent="0.25">
      <c r="A39" s="22">
        <v>67.358500000000006</v>
      </c>
      <c r="B39" s="23">
        <v>3.0316000000000001</v>
      </c>
    </row>
    <row r="40" spans="1:2" x14ac:dyDescent="0.25">
      <c r="A40" s="22">
        <v>69.711400000000012</v>
      </c>
      <c r="B40" s="23">
        <v>2.6564000000000001</v>
      </c>
    </row>
    <row r="41" spans="1:2" x14ac:dyDescent="0.25">
      <c r="A41" s="22">
        <v>72.599999999999994</v>
      </c>
      <c r="B41" s="23">
        <v>2.2619000000000002</v>
      </c>
    </row>
    <row r="42" spans="1:2" x14ac:dyDescent="0.25">
      <c r="A42" s="22">
        <v>72.902500000000003</v>
      </c>
      <c r="B42" s="23">
        <v>2.2573000000000003</v>
      </c>
    </row>
    <row r="43" spans="1:2" x14ac:dyDescent="0.25">
      <c r="A43" s="22">
        <v>76.717299999999994</v>
      </c>
      <c r="B43" s="23">
        <v>1.9031</v>
      </c>
    </row>
    <row r="44" spans="1:2" x14ac:dyDescent="0.25">
      <c r="A44" s="22">
        <v>81.152500000000003</v>
      </c>
      <c r="B44" s="23">
        <v>1.5922000000000001</v>
      </c>
    </row>
    <row r="45" spans="1:2" x14ac:dyDescent="0.25">
      <c r="A45" s="22">
        <v>85.844000000000008</v>
      </c>
      <c r="B45" s="23">
        <v>1.3438000000000001</v>
      </c>
    </row>
    <row r="46" spans="1:2" x14ac:dyDescent="0.25">
      <c r="A46" s="22">
        <v>90.807200000000009</v>
      </c>
      <c r="B46" s="23">
        <v>1.1546000000000001</v>
      </c>
    </row>
    <row r="47" spans="1:2" x14ac:dyDescent="0.25">
      <c r="A47" s="22">
        <v>95.758300000000006</v>
      </c>
      <c r="B47" s="23">
        <v>1.0141</v>
      </c>
    </row>
    <row r="48" spans="1:2" x14ac:dyDescent="0.25">
      <c r="A48" s="22">
        <v>101.50470000000001</v>
      </c>
      <c r="B48" s="23">
        <v>0.87330000000000008</v>
      </c>
    </row>
    <row r="49" spans="1:2" x14ac:dyDescent="0.25">
      <c r="A49" s="22">
        <v>107.822</v>
      </c>
      <c r="B49" s="23">
        <v>0.75190000000000001</v>
      </c>
    </row>
    <row r="50" spans="1:2" x14ac:dyDescent="0.25">
      <c r="A50" s="22">
        <v>115.3691</v>
      </c>
      <c r="B50" s="23">
        <v>0.65380000000000005</v>
      </c>
    </row>
    <row r="51" spans="1:2" x14ac:dyDescent="0.25">
      <c r="A51" s="22">
        <v>123.83030000000001</v>
      </c>
      <c r="B51" s="23">
        <v>0.55840000000000001</v>
      </c>
    </row>
    <row r="52" spans="1:2" x14ac:dyDescent="0.25">
      <c r="A52" s="22">
        <v>130.17400000000001</v>
      </c>
      <c r="B52" s="23">
        <v>0.50260000000000005</v>
      </c>
    </row>
    <row r="53" spans="1:2" x14ac:dyDescent="0.25">
      <c r="A53" s="22">
        <v>137.41310000000001</v>
      </c>
      <c r="B53" s="23">
        <v>0.44179999999999997</v>
      </c>
    </row>
    <row r="54" spans="1:2" x14ac:dyDescent="0.25">
      <c r="A54" s="22">
        <v>148.72440000000003</v>
      </c>
      <c r="B54" s="23">
        <v>0.37269999999999998</v>
      </c>
    </row>
    <row r="55" spans="1:2" x14ac:dyDescent="0.25">
      <c r="A55" s="22">
        <v>158.1437</v>
      </c>
      <c r="B55" s="23">
        <v>0.32519999999999999</v>
      </c>
    </row>
    <row r="56" spans="1:2" x14ac:dyDescent="0.25">
      <c r="A56" s="22">
        <v>171.33930000000001</v>
      </c>
      <c r="B56" s="23">
        <v>0.28039999999999998</v>
      </c>
    </row>
    <row r="57" spans="1:2" x14ac:dyDescent="0.25">
      <c r="A57" s="22">
        <v>183.90570000000002</v>
      </c>
      <c r="B57" s="23">
        <v>0.24819999999999998</v>
      </c>
    </row>
    <row r="58" spans="1:2" x14ac:dyDescent="0.25">
      <c r="A58" s="22">
        <v>195.55360000000002</v>
      </c>
      <c r="B58" s="23">
        <v>0.22189999999999999</v>
      </c>
    </row>
    <row r="59" spans="1:2" x14ac:dyDescent="0.25">
      <c r="A59" s="22">
        <v>212.09100000000001</v>
      </c>
      <c r="B59" s="23">
        <v>0.1943</v>
      </c>
    </row>
    <row r="60" spans="1:2" x14ac:dyDescent="0.25">
      <c r="A60" s="22">
        <v>230.02760000000004</v>
      </c>
      <c r="B60" s="23">
        <v>0.17269999999999999</v>
      </c>
    </row>
    <row r="61" spans="1:2" x14ac:dyDescent="0.25">
      <c r="A61" s="22">
        <v>243.58070000000004</v>
      </c>
      <c r="B61" s="23">
        <v>0.1575</v>
      </c>
    </row>
    <row r="62" spans="1:2" x14ac:dyDescent="0.25">
      <c r="A62" s="22">
        <v>263.35650000000004</v>
      </c>
      <c r="B62" s="23">
        <v>0.14269999999999999</v>
      </c>
    </row>
    <row r="63" spans="1:2" x14ac:dyDescent="0.25">
      <c r="A63" s="22">
        <v>281.7903</v>
      </c>
      <c r="B63" s="23">
        <v>0.13</v>
      </c>
    </row>
    <row r="64" spans="1:2" x14ac:dyDescent="0.25">
      <c r="A64" s="22">
        <v>302.14249999999998</v>
      </c>
      <c r="B64" s="23">
        <v>0.1183</v>
      </c>
    </row>
    <row r="65" spans="1:2" x14ac:dyDescent="0.25">
      <c r="A65" s="22">
        <v>327.01350000000008</v>
      </c>
      <c r="B65" s="23">
        <v>0.1082</v>
      </c>
    </row>
    <row r="66" spans="1:2" x14ac:dyDescent="0.25">
      <c r="A66" s="22">
        <v>358.75400000000002</v>
      </c>
      <c r="B66" s="23">
        <v>9.7900000000000001E-2</v>
      </c>
    </row>
    <row r="67" spans="1:2" x14ac:dyDescent="0.25">
      <c r="A67" s="22">
        <v>392.34690000000001</v>
      </c>
      <c r="B67" s="23">
        <v>8.8700000000000015E-2</v>
      </c>
    </row>
    <row r="68" spans="1:2" x14ac:dyDescent="0.25">
      <c r="A68" s="22">
        <v>418.06490000000008</v>
      </c>
      <c r="B68" s="23">
        <v>8.3100000000000007E-2</v>
      </c>
    </row>
    <row r="69" spans="1:2" x14ac:dyDescent="0.25">
      <c r="A69" s="22">
        <v>440.39820000000009</v>
      </c>
      <c r="B69" s="23">
        <v>7.8200000000000006E-2</v>
      </c>
    </row>
    <row r="70" spans="1:2" x14ac:dyDescent="0.25">
      <c r="A70" s="22">
        <v>484.14960000000008</v>
      </c>
      <c r="B70" s="23">
        <v>7.1900000000000006E-2</v>
      </c>
    </row>
    <row r="71" spans="1:2" x14ac:dyDescent="0.25">
      <c r="A71" s="22">
        <v>515.34890000000007</v>
      </c>
      <c r="B71" s="23">
        <v>6.8000000000000005E-2</v>
      </c>
    </row>
    <row r="72" spans="1:2" x14ac:dyDescent="0.25">
      <c r="A72" s="22">
        <v>554.87520000000006</v>
      </c>
      <c r="B72" s="23">
        <v>6.4200000000000007E-2</v>
      </c>
    </row>
    <row r="73" spans="1:2" x14ac:dyDescent="0.25">
      <c r="A73" s="22">
        <v>612.5449000000001</v>
      </c>
      <c r="B73" s="23">
        <v>5.9699999999999996E-2</v>
      </c>
    </row>
    <row r="74" spans="1:2" x14ac:dyDescent="0.25">
      <c r="A74" s="22">
        <v>670.60069999999996</v>
      </c>
      <c r="B74" s="23">
        <v>5.6299999999999996E-2</v>
      </c>
    </row>
    <row r="75" spans="1:2" x14ac:dyDescent="0.25">
      <c r="A75" s="22">
        <v>713.81530000000009</v>
      </c>
      <c r="B75" s="23">
        <v>5.4200000000000005E-2</v>
      </c>
    </row>
    <row r="76" spans="1:2" x14ac:dyDescent="0.25">
      <c r="A76" s="22">
        <v>786.36469999999997</v>
      </c>
      <c r="B76" s="23">
        <v>5.16E-2</v>
      </c>
    </row>
    <row r="77" spans="1:2" x14ac:dyDescent="0.25">
      <c r="A77" s="22">
        <v>844.03770000000009</v>
      </c>
      <c r="B77" s="23">
        <v>4.9700000000000001E-2</v>
      </c>
    </row>
    <row r="78" spans="1:2" x14ac:dyDescent="0.25">
      <c r="A78" s="22">
        <v>916.37150000000008</v>
      </c>
      <c r="B78" s="23">
        <v>4.7999999999999994E-2</v>
      </c>
    </row>
    <row r="79" spans="1:2" x14ac:dyDescent="0.25">
      <c r="A79" s="22">
        <v>965.32370000000003</v>
      </c>
      <c r="B79" s="23">
        <v>4.6800000000000001E-2</v>
      </c>
    </row>
    <row r="80" spans="1:2" x14ac:dyDescent="0.25">
      <c r="A80" s="22">
        <v>1025.3936000000001</v>
      </c>
      <c r="B80" s="23">
        <v>4.58E-2</v>
      </c>
    </row>
    <row r="81" spans="1:2" x14ac:dyDescent="0.25">
      <c r="A81" s="22">
        <v>1086.9364</v>
      </c>
      <c r="B81" s="23">
        <v>4.4900000000000002E-2</v>
      </c>
    </row>
    <row r="82" spans="1:2" x14ac:dyDescent="0.25">
      <c r="A82" s="22">
        <v>1149.7772</v>
      </c>
      <c r="B82" s="23">
        <v>4.3999999999999997E-2</v>
      </c>
    </row>
    <row r="83" spans="1:2" x14ac:dyDescent="0.25">
      <c r="A83" s="22">
        <v>1208.6789000000001</v>
      </c>
      <c r="B83" s="23">
        <v>4.3099999999999999E-2</v>
      </c>
    </row>
    <row r="84" spans="1:2" x14ac:dyDescent="0.25">
      <c r="A84" s="22">
        <v>1301.3814000000002</v>
      </c>
      <c r="B84" s="23">
        <v>4.2099999999999999E-2</v>
      </c>
    </row>
    <row r="85" spans="1:2" x14ac:dyDescent="0.25">
      <c r="A85" s="22">
        <v>1396.8262000000002</v>
      </c>
      <c r="B85" s="23">
        <v>4.1299999999999996E-2</v>
      </c>
    </row>
    <row r="86" spans="1:2" x14ac:dyDescent="0.25">
      <c r="A86" s="22">
        <v>1396.8262000000002</v>
      </c>
      <c r="B86" s="23">
        <v>4.1299999999999996E-2</v>
      </c>
    </row>
    <row r="87" spans="1:2" x14ac:dyDescent="0.25">
      <c r="A87" s="22">
        <v>1485.2926000000002</v>
      </c>
      <c r="B87" s="23">
        <v>4.0599999999999997E-2</v>
      </c>
    </row>
    <row r="88" spans="1:2" x14ac:dyDescent="0.25">
      <c r="A88" s="22">
        <v>1564.6356000000001</v>
      </c>
      <c r="B88" s="23">
        <v>0.04</v>
      </c>
    </row>
    <row r="89" spans="1:2" ht="13.8" thickBot="1" x14ac:dyDescent="0.3">
      <c r="A89" s="24">
        <v>12500</v>
      </c>
      <c r="B89" s="25">
        <v>0.04</v>
      </c>
    </row>
  </sheetData>
  <mergeCells count="9">
    <mergeCell ref="M6:N6"/>
    <mergeCell ref="O6:P6"/>
    <mergeCell ref="Q6:R6"/>
    <mergeCell ref="A6:B6"/>
    <mergeCell ref="C6:D6"/>
    <mergeCell ref="E6:F6"/>
    <mergeCell ref="G6:H6"/>
    <mergeCell ref="I6:J6"/>
    <mergeCell ref="K6:L6"/>
  </mergeCells>
  <phoneticPr fontId="0" type="noConversion"/>
  <pageMargins left="0.75" right="0.75" top="1" bottom="1" header="0.5" footer="0.5"/>
  <pageSetup orientation="portrait" r:id="rId1"/>
  <headerFooter alignWithMargins="0">
    <oddHeader>&amp;CTap Interrupter</oddHeader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topLeftCell="A11" zoomScaleNormal="100" workbookViewId="0">
      <selection activeCell="E47" sqref="E47"/>
    </sheetView>
  </sheetViews>
  <sheetFormatPr defaultRowHeight="13.2" x14ac:dyDescent="0.25"/>
  <sheetData>
    <row r="1" spans="1:14" x14ac:dyDescent="0.25">
      <c r="A1" s="16" t="s">
        <v>16</v>
      </c>
      <c r="K1" s="16" t="s">
        <v>16</v>
      </c>
    </row>
    <row r="2" spans="1:14" x14ac:dyDescent="0.25">
      <c r="A2" s="16" t="s">
        <v>23</v>
      </c>
      <c r="K2" s="16" t="s">
        <v>23</v>
      </c>
    </row>
    <row r="3" spans="1:14" x14ac:dyDescent="0.25">
      <c r="A3" s="2" t="s">
        <v>25</v>
      </c>
      <c r="B3" s="1"/>
      <c r="C3" s="1"/>
      <c r="D3" s="1"/>
      <c r="K3" s="2" t="s">
        <v>25</v>
      </c>
      <c r="L3" s="1"/>
      <c r="M3" s="1"/>
      <c r="N3" s="1"/>
    </row>
    <row r="4" spans="1:14" x14ac:dyDescent="0.25">
      <c r="A4" s="2" t="s">
        <v>26</v>
      </c>
      <c r="B4" s="2"/>
      <c r="C4" s="2"/>
      <c r="D4" s="2" t="s">
        <v>27</v>
      </c>
      <c r="K4" s="2" t="s">
        <v>26</v>
      </c>
      <c r="L4" s="2"/>
      <c r="M4" s="2"/>
      <c r="N4" s="2" t="s">
        <v>27</v>
      </c>
    </row>
    <row r="5" spans="1:14" ht="13.8" thickBot="1" x14ac:dyDescent="0.3"/>
    <row r="6" spans="1:14" ht="13.8" thickBot="1" x14ac:dyDescent="0.3">
      <c r="A6" s="40">
        <v>400</v>
      </c>
      <c r="B6" s="41"/>
      <c r="C6" s="40" t="s">
        <v>10</v>
      </c>
      <c r="D6" s="41"/>
      <c r="E6" s="40" t="s">
        <v>11</v>
      </c>
      <c r="F6" s="41"/>
      <c r="G6" s="40" t="s">
        <v>12</v>
      </c>
      <c r="H6" s="41"/>
      <c r="I6" s="40" t="s">
        <v>13</v>
      </c>
      <c r="J6" s="41"/>
      <c r="K6" s="40" t="s">
        <v>14</v>
      </c>
      <c r="L6" s="41"/>
      <c r="M6" s="40" t="s">
        <v>15</v>
      </c>
      <c r="N6" s="41"/>
    </row>
    <row r="7" spans="1:14" ht="13.8" thickBot="1" x14ac:dyDescent="0.3">
      <c r="A7" s="31" t="s">
        <v>8</v>
      </c>
      <c r="B7" s="31" t="s">
        <v>9</v>
      </c>
      <c r="C7" s="31" t="s">
        <v>8</v>
      </c>
      <c r="D7" s="31" t="s">
        <v>9</v>
      </c>
      <c r="E7" s="31" t="s">
        <v>8</v>
      </c>
      <c r="F7" s="31" t="s">
        <v>9</v>
      </c>
      <c r="G7" s="31" t="s">
        <v>8</v>
      </c>
      <c r="H7" s="31" t="s">
        <v>9</v>
      </c>
      <c r="I7" s="31" t="s">
        <v>8</v>
      </c>
      <c r="J7" s="31" t="s">
        <v>9</v>
      </c>
      <c r="K7" s="31" t="s">
        <v>8</v>
      </c>
      <c r="L7" s="31" t="s">
        <v>9</v>
      </c>
      <c r="M7" s="31" t="s">
        <v>8</v>
      </c>
      <c r="N7" s="31" t="s">
        <v>9</v>
      </c>
    </row>
    <row r="8" spans="1:14" x14ac:dyDescent="0.25">
      <c r="A8" s="3">
        <v>459.64929999999998</v>
      </c>
      <c r="B8" s="4">
        <v>507.08629999999999</v>
      </c>
      <c r="C8" s="33">
        <v>844.02340000000004</v>
      </c>
      <c r="D8" s="4">
        <v>0.85760000000000003</v>
      </c>
      <c r="E8" s="3">
        <v>1228.857</v>
      </c>
      <c r="F8" s="4">
        <v>0.36880000000000002</v>
      </c>
      <c r="G8" s="33">
        <v>2519.614</v>
      </c>
      <c r="H8" s="4">
        <v>0.12239999999999999</v>
      </c>
      <c r="I8" s="3">
        <v>3600</v>
      </c>
      <c r="J8" s="4">
        <v>8.3699999999999997E-2</v>
      </c>
      <c r="K8" s="33">
        <v>4800</v>
      </c>
      <c r="L8" s="4">
        <v>6.54E-2</v>
      </c>
      <c r="M8" s="33">
        <v>6000</v>
      </c>
      <c r="N8" s="4">
        <v>5.6000000000000001E-2</v>
      </c>
    </row>
    <row r="9" spans="1:14" x14ac:dyDescent="0.25">
      <c r="A9" s="5">
        <v>460.12779999999998</v>
      </c>
      <c r="B9" s="6">
        <v>87.548199999999994</v>
      </c>
      <c r="C9" s="32">
        <v>907.79809999999998</v>
      </c>
      <c r="D9" s="6">
        <v>0.72089999999999999</v>
      </c>
      <c r="E9" s="5">
        <v>1320.337</v>
      </c>
      <c r="F9" s="6">
        <v>0.31979999999999997</v>
      </c>
      <c r="G9" s="32">
        <v>2787.221</v>
      </c>
      <c r="H9" s="6">
        <v>0.1091</v>
      </c>
      <c r="I9" s="5">
        <v>3792.6529999999998</v>
      </c>
      <c r="J9" s="6">
        <v>7.9600000000000004E-2</v>
      </c>
      <c r="K9" s="32">
        <v>5203.915</v>
      </c>
      <c r="L9" s="6">
        <v>6.1199999999999997E-2</v>
      </c>
      <c r="M9" s="32">
        <v>6600</v>
      </c>
      <c r="N9" s="6">
        <v>5.2699999999999997E-2</v>
      </c>
    </row>
    <row r="10" spans="1:14" x14ac:dyDescent="0.25">
      <c r="A10" s="5">
        <v>461.08589999999998</v>
      </c>
      <c r="B10" s="6">
        <v>30.290800000000001</v>
      </c>
      <c r="C10" s="32">
        <v>984.55499999999995</v>
      </c>
      <c r="D10" s="6">
        <v>0.6038</v>
      </c>
      <c r="E10" s="5">
        <v>1446.954</v>
      </c>
      <c r="F10" s="6">
        <v>0.27089999999999997</v>
      </c>
      <c r="G10" s="32">
        <v>3080.0430000000001</v>
      </c>
      <c r="H10" s="6">
        <v>9.6600000000000005E-2</v>
      </c>
      <c r="I10" s="5">
        <v>4169.3540000000003</v>
      </c>
      <c r="J10" s="6">
        <v>7.3099999999999998E-2</v>
      </c>
      <c r="K10" s="32">
        <v>5500</v>
      </c>
      <c r="L10" s="6">
        <v>5.8000000000000003E-2</v>
      </c>
      <c r="M10" s="19">
        <v>6600</v>
      </c>
      <c r="N10" s="23">
        <v>0.04</v>
      </c>
    </row>
    <row r="11" spans="1:14" x14ac:dyDescent="0.25">
      <c r="A11" s="5">
        <v>461.08589999999998</v>
      </c>
      <c r="B11" s="6">
        <v>53.406100000000002</v>
      </c>
      <c r="C11" s="32">
        <v>1057.848</v>
      </c>
      <c r="D11" s="6">
        <v>0.5121</v>
      </c>
      <c r="E11" s="5">
        <v>1577.4839999999999</v>
      </c>
      <c r="F11" s="6">
        <v>0.2326</v>
      </c>
      <c r="G11" s="32">
        <v>3300</v>
      </c>
      <c r="H11" s="6">
        <v>0.09</v>
      </c>
      <c r="I11" s="5">
        <v>4400</v>
      </c>
      <c r="J11" s="6">
        <v>6.8500000000000005E-2</v>
      </c>
      <c r="K11" s="19">
        <v>5500</v>
      </c>
      <c r="L11" s="23">
        <v>0.04</v>
      </c>
      <c r="M11" s="19">
        <v>25000</v>
      </c>
      <c r="N11" s="23">
        <v>0.04</v>
      </c>
    </row>
    <row r="12" spans="1:14" ht="13.8" thickBot="1" x14ac:dyDescent="0.3">
      <c r="A12" s="5">
        <v>461.08589999999998</v>
      </c>
      <c r="B12" s="6">
        <v>212.45320000000001</v>
      </c>
      <c r="C12" s="32">
        <v>1100</v>
      </c>
      <c r="D12" s="6">
        <v>0.47</v>
      </c>
      <c r="E12" s="5">
        <v>1741.4</v>
      </c>
      <c r="F12" s="6">
        <v>0.20019999999999999</v>
      </c>
      <c r="G12" s="19">
        <v>3300</v>
      </c>
      <c r="H12" s="23">
        <v>0.04</v>
      </c>
      <c r="I12" s="22">
        <v>4400</v>
      </c>
      <c r="J12" s="23">
        <v>0.04</v>
      </c>
      <c r="K12" s="19">
        <v>25000</v>
      </c>
      <c r="L12" s="23">
        <v>0.04</v>
      </c>
      <c r="M12" s="27">
        <v>25000</v>
      </c>
      <c r="N12" s="25">
        <v>0.01</v>
      </c>
    </row>
    <row r="13" spans="1:14" ht="13.8" thickBot="1" x14ac:dyDescent="0.3">
      <c r="A13" s="5">
        <v>461.08589999999998</v>
      </c>
      <c r="B13" s="6">
        <v>597.94590000000005</v>
      </c>
      <c r="C13" s="19">
        <v>1100</v>
      </c>
      <c r="D13" s="23">
        <v>0.04</v>
      </c>
      <c r="E13" s="5">
        <v>1916.356</v>
      </c>
      <c r="F13" s="6">
        <v>0.17269999999999999</v>
      </c>
      <c r="G13" s="19">
        <v>25000</v>
      </c>
      <c r="H13" s="23">
        <v>0.04</v>
      </c>
      <c r="I13" s="22">
        <v>25000</v>
      </c>
      <c r="J13" s="23">
        <v>0.04</v>
      </c>
      <c r="K13" s="27">
        <v>25000</v>
      </c>
      <c r="L13" s="25">
        <v>0.01</v>
      </c>
    </row>
    <row r="14" spans="1:14" ht="13.8" thickBot="1" x14ac:dyDescent="0.3">
      <c r="A14" s="5">
        <v>461.56659999999999</v>
      </c>
      <c r="B14" s="6">
        <v>419.83909999999997</v>
      </c>
      <c r="C14" s="19">
        <v>25000</v>
      </c>
      <c r="D14" s="23">
        <v>0.04</v>
      </c>
      <c r="E14" s="5">
        <v>2108.8890000000001</v>
      </c>
      <c r="F14" s="6">
        <v>0.1522</v>
      </c>
      <c r="G14" s="27">
        <v>25000</v>
      </c>
      <c r="H14" s="25">
        <v>0.01</v>
      </c>
      <c r="I14" s="24">
        <v>25000</v>
      </c>
      <c r="J14" s="25">
        <v>0.01</v>
      </c>
    </row>
    <row r="15" spans="1:14" ht="13.8" thickBot="1" x14ac:dyDescent="0.3">
      <c r="A15" s="5">
        <v>462.04730000000001</v>
      </c>
      <c r="B15" s="6">
        <v>109.6678</v>
      </c>
      <c r="C15" s="27">
        <v>25000</v>
      </c>
      <c r="D15" s="25">
        <v>0.01</v>
      </c>
      <c r="E15" s="5">
        <v>2200</v>
      </c>
      <c r="F15" s="6">
        <v>0.14199999999999999</v>
      </c>
    </row>
    <row r="16" spans="1:14" x14ac:dyDescent="0.25">
      <c r="A16" s="5">
        <v>462.04730000000001</v>
      </c>
      <c r="B16" s="6">
        <v>274.02910000000003</v>
      </c>
      <c r="E16" s="22">
        <v>2200</v>
      </c>
      <c r="F16" s="23">
        <v>0.04</v>
      </c>
    </row>
    <row r="17" spans="1:6" x14ac:dyDescent="0.25">
      <c r="A17" s="5">
        <v>462.52800000000002</v>
      </c>
      <c r="B17" s="6">
        <v>40.725900000000003</v>
      </c>
      <c r="E17" s="22">
        <v>25000</v>
      </c>
      <c r="F17" s="23">
        <v>0.04</v>
      </c>
    </row>
    <row r="18" spans="1:6" ht="13.8" thickBot="1" x14ac:dyDescent="0.3">
      <c r="A18" s="5">
        <v>463.00979999999998</v>
      </c>
      <c r="B18" s="6">
        <v>22.602</v>
      </c>
      <c r="E18" s="24">
        <v>25000</v>
      </c>
      <c r="F18" s="25">
        <v>0.01</v>
      </c>
    </row>
    <row r="19" spans="1:6" x14ac:dyDescent="0.25">
      <c r="A19" s="5">
        <v>463.00979999999998</v>
      </c>
      <c r="B19" s="6">
        <v>66.617999999999995</v>
      </c>
    </row>
    <row r="20" spans="1:6" x14ac:dyDescent="0.25">
      <c r="A20" s="5">
        <v>463.00979999999998</v>
      </c>
      <c r="B20" s="6">
        <v>137.37780000000001</v>
      </c>
    </row>
    <row r="21" spans="1:6" x14ac:dyDescent="0.25">
      <c r="A21" s="5">
        <v>463.00979999999998</v>
      </c>
      <c r="B21" s="6">
        <v>169.0668</v>
      </c>
    </row>
    <row r="22" spans="1:6" x14ac:dyDescent="0.25">
      <c r="A22" s="5">
        <v>463.00979999999998</v>
      </c>
      <c r="B22" s="6">
        <v>346.87970000000001</v>
      </c>
    </row>
    <row r="23" spans="1:6" x14ac:dyDescent="0.25">
      <c r="A23" s="5">
        <v>463.49160000000001</v>
      </c>
      <c r="B23" s="6">
        <v>17.842500000000001</v>
      </c>
    </row>
    <row r="24" spans="1:6" x14ac:dyDescent="0.25">
      <c r="A24" s="5">
        <v>463.97449999999998</v>
      </c>
      <c r="B24" s="6">
        <v>14.5183</v>
      </c>
    </row>
    <row r="25" spans="1:6" x14ac:dyDescent="0.25">
      <c r="A25" s="5">
        <v>465.90940000000001</v>
      </c>
      <c r="B25" s="6">
        <v>12.0129</v>
      </c>
    </row>
    <row r="26" spans="1:6" x14ac:dyDescent="0.25">
      <c r="A26" s="5">
        <v>470.7835</v>
      </c>
      <c r="B26" s="6">
        <v>10.097</v>
      </c>
    </row>
    <row r="27" spans="1:6" x14ac:dyDescent="0.25">
      <c r="A27" s="5">
        <v>478.18979999999999</v>
      </c>
      <c r="B27" s="6">
        <v>8.5404999999999998</v>
      </c>
    </row>
    <row r="28" spans="1:6" x14ac:dyDescent="0.25">
      <c r="A28" s="5">
        <v>487.73779999999999</v>
      </c>
      <c r="B28" s="6">
        <v>7.1947999999999999</v>
      </c>
    </row>
    <row r="29" spans="1:6" x14ac:dyDescent="0.25">
      <c r="A29" s="5">
        <v>503.7285</v>
      </c>
      <c r="B29" s="6">
        <v>5.7076000000000002</v>
      </c>
    </row>
    <row r="30" spans="1:6" x14ac:dyDescent="0.25">
      <c r="A30" s="5">
        <v>517.54340000000002</v>
      </c>
      <c r="B30" s="6">
        <v>4.6673999999999998</v>
      </c>
    </row>
    <row r="31" spans="1:6" x14ac:dyDescent="0.25">
      <c r="A31" s="5">
        <v>535.0675</v>
      </c>
      <c r="B31" s="6">
        <v>3.798</v>
      </c>
    </row>
    <row r="32" spans="1:6" x14ac:dyDescent="0.25">
      <c r="A32" s="5">
        <v>547.4579</v>
      </c>
      <c r="B32" s="6">
        <v>3.3374000000000001</v>
      </c>
    </row>
    <row r="33" spans="1:2" x14ac:dyDescent="0.25">
      <c r="A33" s="5">
        <v>570.13329999999996</v>
      </c>
      <c r="B33" s="6">
        <v>2.8317999999999999</v>
      </c>
    </row>
    <row r="34" spans="1:2" x14ac:dyDescent="0.25">
      <c r="A34" s="5">
        <v>602.46010000000001</v>
      </c>
      <c r="B34" s="6">
        <v>2.3281000000000001</v>
      </c>
    </row>
    <row r="35" spans="1:2" x14ac:dyDescent="0.25">
      <c r="A35" s="5">
        <v>631.34280000000001</v>
      </c>
      <c r="B35" s="6">
        <v>1.9789000000000001</v>
      </c>
    </row>
    <row r="36" spans="1:2" x14ac:dyDescent="0.25">
      <c r="A36" s="5">
        <v>667.14120000000003</v>
      </c>
      <c r="B36" s="6">
        <v>1.6707000000000001</v>
      </c>
    </row>
    <row r="37" spans="1:2" x14ac:dyDescent="0.25">
      <c r="A37" s="5">
        <v>707.17349999999999</v>
      </c>
      <c r="B37" s="6">
        <v>1.3969</v>
      </c>
    </row>
    <row r="38" spans="1:2" x14ac:dyDescent="0.25">
      <c r="A38" s="5">
        <v>741.84770000000003</v>
      </c>
      <c r="B38" s="6">
        <v>1.1964999999999999</v>
      </c>
    </row>
    <row r="39" spans="1:2" x14ac:dyDescent="0.25">
      <c r="A39" s="5">
        <v>796.24379999999996</v>
      </c>
      <c r="B39" s="6">
        <v>1.0059</v>
      </c>
    </row>
    <row r="40" spans="1:2" x14ac:dyDescent="0.25">
      <c r="A40" s="5">
        <v>844.02340000000004</v>
      </c>
      <c r="B40" s="6">
        <v>0.85760000000000003</v>
      </c>
    </row>
    <row r="41" spans="1:2" x14ac:dyDescent="0.25">
      <c r="A41" s="5">
        <v>907.79809999999998</v>
      </c>
      <c r="B41" s="6">
        <v>0.72089999999999999</v>
      </c>
    </row>
    <row r="42" spans="1:2" x14ac:dyDescent="0.25">
      <c r="A42" s="5">
        <v>984.55499999999995</v>
      </c>
      <c r="B42" s="6">
        <v>0.6038</v>
      </c>
    </row>
    <row r="43" spans="1:2" x14ac:dyDescent="0.25">
      <c r="A43" s="5">
        <v>1057.848</v>
      </c>
      <c r="B43" s="6">
        <v>0.5121</v>
      </c>
    </row>
    <row r="44" spans="1:2" x14ac:dyDescent="0.25">
      <c r="A44" s="5">
        <v>1142.5260000000001</v>
      </c>
      <c r="B44" s="6">
        <v>0.43209999999999998</v>
      </c>
    </row>
    <row r="45" spans="1:2" x14ac:dyDescent="0.25">
      <c r="A45" s="5">
        <v>1228.857</v>
      </c>
      <c r="B45" s="6">
        <v>0.36880000000000002</v>
      </c>
    </row>
    <row r="46" spans="1:2" x14ac:dyDescent="0.25">
      <c r="A46" s="5">
        <v>1320.337</v>
      </c>
      <c r="B46" s="6">
        <v>0.31979999999999997</v>
      </c>
    </row>
    <row r="47" spans="1:2" x14ac:dyDescent="0.25">
      <c r="A47" s="5">
        <v>1446.954</v>
      </c>
      <c r="B47" s="6">
        <v>0.27089999999999997</v>
      </c>
    </row>
    <row r="48" spans="1:2" x14ac:dyDescent="0.25">
      <c r="A48" s="5">
        <v>1577.4839999999999</v>
      </c>
      <c r="B48" s="6">
        <v>0.2326</v>
      </c>
    </row>
    <row r="49" spans="1:2" x14ac:dyDescent="0.25">
      <c r="A49" s="5">
        <v>1741.4</v>
      </c>
      <c r="B49" s="6">
        <v>0.20019999999999999</v>
      </c>
    </row>
    <row r="50" spans="1:2" x14ac:dyDescent="0.25">
      <c r="A50" s="5">
        <v>1916.356</v>
      </c>
      <c r="B50" s="6">
        <v>0.17269999999999999</v>
      </c>
    </row>
    <row r="51" spans="1:2" x14ac:dyDescent="0.25">
      <c r="A51" s="5">
        <v>2108.8890000000001</v>
      </c>
      <c r="B51" s="6">
        <v>0.1522</v>
      </c>
    </row>
    <row r="52" spans="1:2" x14ac:dyDescent="0.25">
      <c r="A52" s="5">
        <v>2284.8229999999999</v>
      </c>
      <c r="B52" s="6">
        <v>0.13589999999999999</v>
      </c>
    </row>
    <row r="53" spans="1:2" x14ac:dyDescent="0.25">
      <c r="A53" s="5">
        <v>2519.614</v>
      </c>
      <c r="B53" s="6">
        <v>0.12239999999999999</v>
      </c>
    </row>
    <row r="54" spans="1:2" x14ac:dyDescent="0.25">
      <c r="A54" s="5">
        <v>2787.221</v>
      </c>
      <c r="B54" s="6">
        <v>0.1091</v>
      </c>
    </row>
    <row r="55" spans="1:2" x14ac:dyDescent="0.25">
      <c r="A55" s="5">
        <v>3080.0430000000001</v>
      </c>
      <c r="B55" s="6">
        <v>9.6600000000000005E-2</v>
      </c>
    </row>
    <row r="56" spans="1:2" x14ac:dyDescent="0.25">
      <c r="A56" s="5">
        <v>3400.0889999999999</v>
      </c>
      <c r="B56" s="6">
        <v>8.7999999999999995E-2</v>
      </c>
    </row>
    <row r="57" spans="1:2" x14ac:dyDescent="0.25">
      <c r="A57" s="5">
        <v>3792.6529999999998</v>
      </c>
      <c r="B57" s="6">
        <v>7.9600000000000004E-2</v>
      </c>
    </row>
    <row r="58" spans="1:2" x14ac:dyDescent="0.25">
      <c r="A58" s="5">
        <v>4169.3540000000003</v>
      </c>
      <c r="B58" s="6">
        <v>7.3099999999999998E-2</v>
      </c>
    </row>
    <row r="59" spans="1:2" x14ac:dyDescent="0.25">
      <c r="A59" s="5">
        <v>4650.7349999999997</v>
      </c>
      <c r="B59" s="6">
        <v>6.6699999999999995E-2</v>
      </c>
    </row>
    <row r="60" spans="1:2" x14ac:dyDescent="0.25">
      <c r="A60" s="5">
        <v>5203.915</v>
      </c>
      <c r="B60" s="6">
        <v>6.1400000000000003E-2</v>
      </c>
    </row>
    <row r="61" spans="1:2" x14ac:dyDescent="0.25">
      <c r="A61" s="5">
        <v>5883.8019999999997</v>
      </c>
      <c r="B61" s="6">
        <v>5.6800000000000003E-2</v>
      </c>
    </row>
    <row r="62" spans="1:2" x14ac:dyDescent="0.25">
      <c r="A62" s="5">
        <v>6673.317</v>
      </c>
      <c r="B62" s="6">
        <v>5.2699999999999997E-2</v>
      </c>
    </row>
    <row r="63" spans="1:2" x14ac:dyDescent="0.25">
      <c r="A63" s="5">
        <v>7711.8789999999999</v>
      </c>
      <c r="B63" s="6">
        <v>4.8899999999999999E-2</v>
      </c>
    </row>
    <row r="64" spans="1:2" x14ac:dyDescent="0.25">
      <c r="A64" s="5">
        <v>8504.3619999999992</v>
      </c>
      <c r="B64" s="6">
        <v>4.6699999999999998E-2</v>
      </c>
    </row>
    <row r="65" spans="1:2" x14ac:dyDescent="0.25">
      <c r="A65" s="5">
        <v>9476.3819999999996</v>
      </c>
      <c r="B65" s="6">
        <v>4.4600000000000001E-2</v>
      </c>
    </row>
    <row r="66" spans="1:2" x14ac:dyDescent="0.25">
      <c r="A66" s="5">
        <v>10614.59</v>
      </c>
      <c r="B66" s="6">
        <v>4.2700000000000002E-2</v>
      </c>
    </row>
    <row r="67" spans="1:2" x14ac:dyDescent="0.25">
      <c r="A67" s="5">
        <v>11778.67</v>
      </c>
      <c r="B67" s="6">
        <v>4.1300000000000003E-2</v>
      </c>
    </row>
    <row r="68" spans="1:2" ht="13.8" thickBot="1" x14ac:dyDescent="0.3">
      <c r="A68" s="7">
        <v>12500</v>
      </c>
      <c r="B68" s="8">
        <v>0.04</v>
      </c>
    </row>
  </sheetData>
  <mergeCells count="7">
    <mergeCell ref="M6:N6"/>
    <mergeCell ref="A6:B6"/>
    <mergeCell ref="C6:D6"/>
    <mergeCell ref="E6:F6"/>
    <mergeCell ref="G6:H6"/>
    <mergeCell ref="I6:J6"/>
    <mergeCell ref="K6:L6"/>
  </mergeCells>
  <phoneticPr fontId="5" type="noConversion"/>
  <pageMargins left="0.75" right="0.75" top="1" bottom="1" header="0.5" footer="0.5"/>
  <pageSetup orientation="portrait" r:id="rId1"/>
  <headerFooter alignWithMargins="0">
    <oddHeader>&amp;CMain Interrupter</oddHeader>
    <oddFooter>&amp;CPage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CDD5F7ACB352B4FB53E6F9BFEE19296" ma:contentTypeVersion="16" ma:contentTypeDescription="Create a new document." ma:contentTypeScope="" ma:versionID="cb06e145a330778112f5acd33904b053">
  <xsd:schema xmlns:xsd="http://www.w3.org/2001/XMLSchema" xmlns:xs="http://www.w3.org/2001/XMLSchema" xmlns:p="http://schemas.microsoft.com/office/2006/metadata/properties" xmlns:ns2="a8cebb41-5e77-4e4f-8aab-d357bab500e6" xmlns:ns3="84eed1ed-ea0d-4447-b174-db3d4db55096" targetNamespace="http://schemas.microsoft.com/office/2006/metadata/properties" ma:root="true" ma:fieldsID="1493e95d5262d033897d01a42f9ea4b1" ns2:_="" ns3:_="">
    <xsd:import namespace="a8cebb41-5e77-4e4f-8aab-d357bab500e6"/>
    <xsd:import namespace="84eed1ed-ea0d-4447-b174-db3d4db55096"/>
    <xsd:element name="properties">
      <xsd:complexType>
        <xsd:sequence>
          <xsd:element name="documentManagement">
            <xsd:complexType>
              <xsd:all>
                <xsd:element ref="ns2:Document_x0020_Type"/>
                <xsd:element ref="ns2:Effective_x0020_Date"/>
                <xsd:element ref="ns2:Section_x0020_Number"/>
                <xsd:element ref="ns2:Section"/>
                <xsd:element ref="ns2:Security0"/>
                <xsd:element ref="ns2:Language"/>
                <xsd:element ref="ns2:Instruction_x0020_Sheet_x0020_Type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3:_dlc_DocId" minOccurs="0"/>
                <xsd:element ref="ns3:_dlc_DocIdUrl" minOccurs="0"/>
                <xsd:element ref="ns3:_dlc_DocIdPersistId" minOccurs="0"/>
                <xsd:element ref="ns2:inApprovalFlow" minOccurs="0"/>
                <xsd:element ref="ns2:Approval_x0020_Triggerer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cebb41-5e77-4e4f-8aab-d357bab500e6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ma:displayName="Document Type" ma:format="Dropdown" ma:internalName="Document_x0020_Type">
      <xsd:simpleType>
        <xsd:restriction base="dms:Choice">
          <xsd:enumeration value="Article Reprint"/>
          <xsd:enumeration value="Case Study"/>
          <xsd:enumeration value="Data Bulletin"/>
          <xsd:enumeration value="Data Sheet"/>
          <xsd:enumeration value="Descriptive Bulletin"/>
          <xsd:enumeration value="Education Material"/>
          <xsd:enumeration value="Educational Material"/>
          <xsd:enumeration value="FAQ Bulletin"/>
          <xsd:enumeration value="General"/>
          <xsd:enumeration value="Information Bulletin"/>
          <xsd:enumeration value="Information Sheet"/>
          <xsd:enumeration value="Instruction Sheet"/>
          <xsd:enumeration value="Numerical Evaluation"/>
          <xsd:enumeration value="Parts Bulletin"/>
          <xsd:enumeration value="Photo Sheet"/>
          <xsd:enumeration value="Presentation"/>
          <xsd:enumeration value="Price Schedule/Sheet"/>
          <xsd:enumeration value="Sales Bulletin"/>
          <xsd:enumeration value="Specification Bulletin"/>
          <xsd:enumeration value="Specification Sheet"/>
          <xsd:enumeration value="TCC Curve"/>
          <xsd:enumeration value="Technical Paper"/>
        </xsd:restriction>
      </xsd:simpleType>
    </xsd:element>
    <xsd:element name="Effective_x0020_Date" ma:index="4" ma:displayName="Effective Date" ma:format="DateOnly" ma:indexed="true" ma:internalName="Effective_x0020_Date">
      <xsd:simpleType>
        <xsd:restriction base="dms:DateTime"/>
      </xsd:simpleType>
    </xsd:element>
    <xsd:element name="Section_x0020_Number" ma:index="5" ma:displayName="Section Number" ma:format="Dropdown" ma:internalName="Section_x0020_Number">
      <xsd:simpleType>
        <xsd:restriction base="dms:Choice">
          <xsd:enumeration value="100 to 149"/>
          <xsd:enumeration value="150 to 179"/>
          <xsd:enumeration value="180 to 199"/>
          <xsd:enumeration value="200 to 209"/>
          <xsd:enumeration value="210 to 239"/>
          <xsd:enumeration value="240"/>
          <xsd:enumeration value="242"/>
          <xsd:enumeration value="243"/>
          <xsd:enumeration value="252"/>
          <xsd:enumeration value="340 to 341"/>
          <xsd:enumeration value="350 to 351"/>
          <xsd:enumeration value="352"/>
          <xsd:enumeration value="440 to 441"/>
          <xsd:enumeration value="450 to 451"/>
          <xsd:enumeration value="460 to 461"/>
          <xsd:enumeration value="463"/>
          <xsd:enumeration value="465"/>
          <xsd:enumeration value="466"/>
          <xsd:enumeration value="500 to 509"/>
          <xsd:enumeration value="510 to 515"/>
          <xsd:enumeration value="531"/>
          <xsd:enumeration value="532"/>
          <xsd:enumeration value="533"/>
          <xsd:enumeration value="542"/>
          <xsd:enumeration value="550 to 551"/>
          <xsd:enumeration value="580 to 581"/>
          <xsd:enumeration value="590 to 591"/>
          <xsd:enumeration value="600 to 609"/>
          <xsd:enumeration value="620"/>
          <xsd:enumeration value="621"/>
          <xsd:enumeration value="622"/>
          <xsd:enumeration value="627"/>
          <xsd:enumeration value="629"/>
          <xsd:enumeration value="630 to 631"/>
          <xsd:enumeration value="640 to 642"/>
          <xsd:enumeration value="650"/>
          <xsd:enumeration value="653"/>
          <xsd:enumeration value="655"/>
          <xsd:enumeration value="656"/>
          <xsd:enumeration value="657"/>
          <xsd:enumeration value="658"/>
          <xsd:enumeration value="659"/>
          <xsd:enumeration value="660 to 661"/>
          <xsd:enumeration value="662"/>
          <xsd:enumeration value="663"/>
          <xsd:enumeration value="664"/>
          <xsd:enumeration value="665"/>
          <xsd:enumeration value="666"/>
          <xsd:enumeration value="669"/>
          <xsd:enumeration value="671"/>
          <xsd:enumeration value="676"/>
          <xsd:enumeration value="680"/>
          <xsd:enumeration value="681"/>
          <xsd:enumeration value="682"/>
          <xsd:enumeration value="683"/>
          <xsd:enumeration value="690 to 691"/>
          <xsd:enumeration value="695"/>
          <xsd:enumeration value="710 to 711"/>
          <xsd:enumeration value="712"/>
          <xsd:enumeration value="714"/>
          <xsd:enumeration value="715"/>
          <xsd:enumeration value="716"/>
          <xsd:enumeration value="718"/>
          <xsd:enumeration value="719"/>
          <xsd:enumeration value="720 to 723"/>
          <xsd:enumeration value="730 to 731"/>
          <xsd:enumeration value="752"/>
          <xsd:enumeration value="753"/>
          <xsd:enumeration value="760 to 761"/>
          <xsd:enumeration value="765"/>
          <xsd:enumeration value="766"/>
          <xsd:enumeration value="767"/>
          <xsd:enumeration value="768"/>
          <xsd:enumeration value="769"/>
          <xsd:enumeration value="770 to 771"/>
          <xsd:enumeration value="775"/>
          <xsd:enumeration value="783"/>
          <xsd:enumeration value="785"/>
          <xsd:enumeration value="786"/>
          <xsd:enumeration value="792"/>
          <xsd:enumeration value="795"/>
          <xsd:enumeration value="796"/>
          <xsd:enumeration value="811"/>
          <xsd:enumeration value="821"/>
          <xsd:enumeration value="822"/>
          <xsd:enumeration value="841"/>
          <xsd:enumeration value="842"/>
          <xsd:enumeration value="851"/>
          <xsd:enumeration value="910 to 919"/>
          <xsd:enumeration value="1000 to 1009"/>
          <xsd:enumeration value="1011"/>
          <xsd:enumeration value="1020"/>
          <xsd:enumeration value="1021"/>
          <xsd:enumeration value="1022"/>
          <xsd:enumeration value="1023"/>
          <xsd:enumeration value="1024"/>
          <xsd:enumeration value="1025"/>
          <xsd:enumeration value="1030"/>
          <xsd:enumeration value="1031"/>
          <xsd:enumeration value="1032"/>
          <xsd:enumeration value="1041"/>
          <xsd:enumeration value="1042"/>
          <xsd:enumeration value="1043"/>
          <xsd:enumeration value="1044"/>
          <xsd:enumeration value="1045"/>
          <xsd:enumeration value="1046"/>
          <xsd:enumeration value="1047"/>
          <xsd:enumeration value="1048"/>
          <xsd:enumeration value="1051"/>
          <xsd:enumeration value="1061"/>
          <xsd:enumeration value="1062"/>
          <xsd:enumeration value="1069"/>
          <xsd:enumeration value="1070 to 1071"/>
          <xsd:enumeration value="1072"/>
          <xsd:enumeration value="1073"/>
          <xsd:enumeration value="1074"/>
          <xsd:enumeration value="1075"/>
          <xsd:enumeration value="1076"/>
          <xsd:enumeration value="1077"/>
          <xsd:enumeration value="2000"/>
          <xsd:enumeration value="TCC Curve"/>
        </xsd:restriction>
      </xsd:simpleType>
    </xsd:element>
    <xsd:element name="Section" ma:index="6" ma:displayName="Section" ma:format="Dropdown" ma:internalName="Section">
      <xsd:simpleType>
        <xsd:restriction base="dms:Choice">
          <xsd:enumeration value="100 to 149 – General Information"/>
          <xsd:enumeration value="1000 to 1009 – Automation Products, General"/>
          <xsd:enumeration value="1011 – BankGuard Plus Controls"/>
          <xsd:enumeration value="1020 – Distribution Capacitor Controls"/>
          <xsd:enumeration value="1021 – 1000 Series Capacitor Controls"/>
          <xsd:enumeration value="1022 – IntelliCap Automatic Capacitor Controls"/>
          <xsd:enumeration value="1023 – IntelliCap Plus Automatic Capacitor Controls"/>
          <xsd:enumeration value="1024 – IntelliCap 2000 Automatic Capacitor Controls"/>
          <xsd:enumeration value="1025 – GridMaster Microgrid Control System"/>
          <xsd:enumeration value="1030 – Software, General"/>
          <xsd:enumeration value="1031 – WinMon Graphical User Interface"/>
          <xsd:enumeration value="1032 – IntelliLink Remote Setup Software"/>
          <xsd:enumeration value="1041 – 5800 Series Automatic Switch Controls"/>
          <xsd:enumeration value="1042 – IntelliTeam II Automatic Restoration System"/>
          <xsd:enumeration value="1043 – IntelliNode Interface Module"/>
          <xsd:enumeration value="1044 – IntelliTeam SG Automatic Restoration System"/>
          <xsd:enumeration value="1045 – 6800 Series Automatic Switch Controls"/>
          <xsd:enumeration value="1046 – IntelliTeam VV Volt-Var Optimization System"/>
          <xsd:enumeration value="1047 – IntelliTeam DEM Distributed Energy Management System"/>
          <xsd:enumeration value="1048 – IntelliTeam FMS Feeder Management System"/>
          <xsd:enumeration value="1051 – M-Series Switch Operators"/>
          <xsd:enumeration value="1061 – CS Series Current and Voltage Sensors"/>
          <xsd:enumeration value="1062 – Neutral Current Sensors"/>
          <xsd:enumeration value="1069 – IntelliCom Radios"/>
          <xsd:enumeration value="1070 to 1071 – General Transceivers Information and UtiliNet Series Radios"/>
          <xsd:enumeration value="1072 – SpeedNet Radios"/>
          <xsd:enumeration value="1073 – IntelliTeam CNMS Communication Network Management System"/>
          <xsd:enumeration value="1074 – SpeedNet ME Mesh End-Point Radios"/>
          <xsd:enumeration value="1075 – SpeedNet SDR Software Defined Radios"/>
          <xsd:enumeration value="1076 – SpeedNet Cell Edge Gateway"/>
          <xsd:enumeration value="1077 – R3 Communication Module"/>
          <xsd:enumeration value="150 to 179 – Price Information"/>
          <xsd:enumeration value="180 to 199 – Power Systems Solutions"/>
          <xsd:enumeration value="200 to 209 – Fusing Equipment, General"/>
          <xsd:enumeration value="2000 – Industry-Specific Applications"/>
          <xsd:enumeration value="210 to 239 – Fusing Equipment, Transmission"/>
          <xsd:enumeration value="240 – Power Fuses, Outdoor"/>
          <xsd:enumeration value="242 – Power Fuses, SM-4, SM-5, SMD-20, and SMD-40, Outdoor"/>
          <xsd:enumeration value="243 – Liquid Power Fuse"/>
          <xsd:enumeration value="252 – Power Fuses, SM and SML, Indoor"/>
          <xsd:enumeration value="340 to 341 – Fusistors, Indoor"/>
          <xsd:enumeration value="350 to 351 – Fuse Cutouts, Type XS, Outdoor"/>
          <xsd:enumeration value="352 – Fuse Links, Positrol, Outdoor"/>
          <xsd:enumeration value="440 to 441 – Fault Fiter Electronic Power Fuses, Indoor"/>
          <xsd:enumeration value="450 to 451 – Fault Tamer Fuse Limiters, Outdoor"/>
          <xsd:enumeration value="460 to 461 – TripSaver II Cutout-Mounted Reclosers, Outdoor"/>
          <xsd:enumeration value="463 – TripSaver III Cutout-Mounted Recloser"/>
          <xsd:enumeration value="465 – VacuFuse Self-Resetting Interrupter"/>
          <xsd:enumeration value="466 – VacuFuse® II Self-Resetting Interrupter"/>
          <xsd:enumeration value="500 to 509 – Automatic Control Equipment and Sensors, General"/>
          <xsd:enumeration value="510 to 515 – Source-Transfer and Sectionalizing Controls"/>
          <xsd:enumeration value="531 – Automatic Control Devices – UP, GP, VR, and UPR"/>
          <xsd:enumeration value="532 – BankGard Relay, LUC and LGC"/>
          <xsd:enumeration value="533 – Automatic Control Devices, Type GPS"/>
          <xsd:enumeration value="542 – Open-Phase Detector, Type SPD"/>
          <xsd:enumeration value="550 to 551 – Overcurrent Relays"/>
          <xsd:enumeration value="580 to 581 – Potential Devices, Transmission"/>
          <xsd:enumeration value="590 to 591 – Voltage Sensors, Distribution"/>
          <xsd:enumeration value="600 to 609 – Metal-Enclosed Gear, General"/>
          <xsd:enumeration value="620 – Metal-Enclosed Switchgear, Indoor and Outdoor"/>
          <xsd:enumeration value="621 – Metal-Enclosed Switchgear, Custom"/>
          <xsd:enumeration value="622 – Metal-Enclosed Switchgear, System II"/>
          <xsd:enumeration value="627 – PMX Modular Metal-Enclosed Switchgear"/>
          <xsd:enumeration value="629 – Switch Operator, AS and MS"/>
          <xsd:enumeration value="630 to 631 – Metal-Enclosed Fuses, (Wall-Mounted) Indoor"/>
          <xsd:enumeration value="640 to 642 – Metal-Enclosed Interrupter Switches, (Wall-Mounted) Indoor"/>
          <xsd:enumeration value="650 – PureWave Power-Electronic Switching Systems"/>
          <xsd:enumeration value="653 – PureWave UPS System"/>
          <xsd:enumeration value="655 – PureWave DSTATCOM Distribution Static Compensator"/>
          <xsd:enumeration value="656 – PureWave AVC Adaptive Var Compensator"/>
          <xsd:enumeration value="657 – PureWave SMS Storage Management System"/>
          <xsd:enumeration value="658 – PureWave CES Community Energy Storage System"/>
          <xsd:enumeration value="659 – PureWave SMS-250 Storage Management System"/>
          <xsd:enumeration value="660 to 661 – Pad-Mounted Gear, General"/>
          <xsd:enumeration value="662 – Pad-Mounted Gear, Manual PMH and PMS"/>
          <xsd:enumeration value="663 – Pad-Mounted Gear, Source-Transfer PMH"/>
          <xsd:enumeration value="664 – Pad-Mounted Gear, Remote Supervisory PMH"/>
          <xsd:enumeration value="665 – Pad-Mounted Gear, Manual PME"/>
          <xsd:enumeration value="666 – Pad-Mounted Gear, Remote Supervisory PME"/>
          <xsd:enumeration value="669 – PM Switch Operators"/>
          <xsd:enumeration value="671 – Penta-Latch Mechanisms"/>
          <xsd:enumeration value="676 – EdgeRestore™ Underground Distribution Restoration System"/>
          <xsd:enumeration value="680 – Underground Distribution Switchgear, General"/>
          <xsd:enumeration value="681 – Vista Underground Distribution Switchgear, Manual"/>
          <xsd:enumeration value="682 – Vista Underground Distribution Switchgear, Remote Supervisory"/>
          <xsd:enumeration value="683 – Vista Underground Distribution Switchgear, Source-Transfer"/>
          <xsd:enumeration value="690 to 691 – System VI Switchgear, Indoor and Outdoor"/>
          <xsd:enumeration value="695 – Vista SD Underground Distribution Switchgear"/>
          <xsd:enumeration value="710 to 711 – Switching Equipment, General and Circuit-Switchers, Mark V"/>
          <xsd:enumeration value="712 – Circuit-Switchers, Mark VI, Outdoor"/>
          <xsd:enumeration value="714 – Circuit-Isolator II Disconnect"/>
          <xsd:enumeration value="715 – Circuit-Switchers, Mark IV, Outdoor"/>
          <xsd:enumeration value="716 – Circuit-Switchers, Series 2000, Outdoor"/>
          <xsd:enumeration value="718 – Circuit-Switcher Relay and Control Packs"/>
          <xsd:enumeration value="719 – Switch Operators, Type CS"/>
          <xsd:enumeration value="720 to 723 – Trans-Rupters, (Transformer Protection) Outdoor"/>
          <xsd:enumeration value="730 to 731 – Trans-Rupter II Transformer Protectors, Outdoor"/>
          <xsd:enumeration value="752 – Line-Rupters, Outdoor"/>
          <xsd:enumeration value="753 – Switch Operators, Type LS"/>
          <xsd:enumeration value="760 to 761 – Alduti-Rupter Switches, Outdoor"/>
          <xsd:enumeration value="765 – Omni-Rupter Switches, Outdoor"/>
          <xsd:enumeration value="766 – IntelliRupter PulseCloser Fault Interrupters, Outdoor"/>
          <xsd:enumeration value="767 – Substation Circuit Breakers, Type FVR"/>
          <xsd:enumeration value="768 – Scada-Mate Switching Systems, Outdoor"/>
          <xsd:enumeration value="769 – Switch Operators, Type AS"/>
          <xsd:enumeration value="770 to 771 – Alduti-Rupter Switches with Power Fuses, Outdoor"/>
          <xsd:enumeration value="775 – Scada-Mate SD Switching System"/>
          <xsd:enumeration value="783 – Alduti-Rupter Switches, Indoor"/>
          <xsd:enumeration value="785 – Mini-Rupter Switches, Indoor"/>
          <xsd:enumeration value="786 – Mini-Rupter Switches, Indoor"/>
          <xsd:enumeration value="792 – Alduti-Rupter Switches with Power Fuses, Indoor"/>
          <xsd:enumeration value="795 – Mini-Rupter Switches with Power Fuses, Indoor"/>
          <xsd:enumeration value="796 – Mini-Rupter Switches with SM Power Fuses or Fault Fiter Electronic Power Fuses, Indoor"/>
          <xsd:enumeration value="811 – Loadbuster Loadbreak Tool, Outdoor"/>
          <xsd:enumeration value="821 – Loadbuster Disconnects, Outdoor"/>
          <xsd:enumeration value="822 – Convertible Disconnects, Outdoor"/>
          <xsd:enumeration value="841 – Regulator Bypass Switches, Types XL and NL, Outdoor"/>
          <xsd:enumeration value="842 – Recloser Bypass Disconnects, Outdoor"/>
          <xsd:enumeration value="851 – Handling Tools"/>
          <xsd:enumeration value="910 to 919 – Cypoxy Products"/>
          <xsd:enumeration value="TCC Curves"/>
        </xsd:restriction>
      </xsd:simpleType>
    </xsd:element>
    <xsd:element name="Security0" ma:index="7" ma:displayName="Security" ma:format="Dropdown" ma:indexed="true" ma:internalName="Security0">
      <xsd:simpleType>
        <xsd:restriction base="dms:Choice">
          <xsd:enumeration value="Internal"/>
          <xsd:enumeration value="Public"/>
          <xsd:enumeration value="Restricted"/>
        </xsd:restriction>
      </xsd:simpleType>
    </xsd:element>
    <xsd:element name="Language" ma:index="8" ma:displayName="Language" ma:format="Dropdown" ma:internalName="Language">
      <xsd:simpleType>
        <xsd:restriction base="dms:Choice">
          <xsd:enumeration value="Chinese"/>
          <xsd:enumeration value="English"/>
          <xsd:enumeration value="French"/>
          <xsd:enumeration value="Italian"/>
          <xsd:enumeration value="Portuguese"/>
          <xsd:enumeration value="Spanish"/>
        </xsd:restriction>
      </xsd:simpleType>
    </xsd:element>
    <xsd:element name="Instruction_x0020_Sheet_x0020_Type" ma:index="9" nillable="true" ma:displayName="Instruction Sheet Type" ma:format="Dropdown" ma:internalName="Instruction_x0020_Sheet_x0020_Type">
      <xsd:simpleType>
        <xsd:restriction base="dms:Choice">
          <xsd:enumeration value="Setup"/>
          <xsd:enumeration value="Troubleshooting"/>
          <xsd:enumeration value="Installation"/>
          <xsd:enumeration value="Operation"/>
          <xsd:enumeration value="Installation and Operation"/>
          <xsd:enumeration value="Point Lists"/>
          <xsd:enumeration value="Configuration"/>
          <xsd:enumeration value="Communication Options"/>
          <xsd:enumeration value="Guide"/>
          <xsd:enumeration value="Inspection"/>
          <xsd:enumeration value="Replacement"/>
          <xsd:enumeration value="Software"/>
          <xsd:enumeration value="Quick Operation Guide"/>
        </xsd:restriction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inApprovalFlow" ma:index="23" nillable="true" ma:displayName="inApprovalFlow" ma:default="0" ma:internalName="inApprovalFlow">
      <xsd:simpleType>
        <xsd:restriction base="dms:Boolean"/>
      </xsd:simpleType>
    </xsd:element>
    <xsd:element name="Approval_x0020_Triggerer" ma:index="24" nillable="true" ma:displayName="Approval Triggerer" ma:internalName="Approval_x0020_Triggerer">
      <xsd:simpleType>
        <xsd:restriction base="dms:Text">
          <xsd:maxLength value="255"/>
        </xsd:restriction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eed1ed-ea0d-4447-b174-db3d4db5509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0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index="1" ma:displayName="Title"/>
        <xsd:element ref="dc:subject" maxOccurs="1" ma:index="2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anguage xmlns="a8cebb41-5e77-4e4f-8aab-d357bab500e6">English</Language>
    <Document_x0020_Type xmlns="a8cebb41-5e77-4e4f-8aab-d357bab500e6">TCC Curve</Document_x0020_Type>
    <Section xmlns="a8cebb41-5e77-4e4f-8aab-d357bab500e6">TCC Curves</Section>
    <Instruction_x0020_Sheet_x0020_Type xmlns="a8cebb41-5e77-4e4f-8aab-d357bab500e6" xsi:nil="true"/>
    <_dlc_DocId xmlns="84eed1ed-ea0d-4447-b174-db3d4db55096">6S64XP3KEMWP-14-6516</_dlc_DocId>
    <_dlc_DocIdUrl xmlns="84eed1ed-ea0d-4447-b174-db3d4db55096">
      <Url>https://sandc4.sharepoint.com/sites/sales-manual/_layouts/15/DocIdRedir.aspx?ID=6S64XP3KEMWP-14-6516</Url>
      <Description>6S64XP3KEMWP-14-6516</Description>
    </_dlc_DocIdUrl>
    <Effective_x0020_Date xmlns="a8cebb41-5e77-4e4f-8aab-d357bab500e6">2009-02-16T06:00:00+00:00</Effective_x0020_Date>
    <Security0 xmlns="a8cebb41-5e77-4e4f-8aab-d357bab500e6">Public</Security0>
    <Section_x0020_Number xmlns="a8cebb41-5e77-4e4f-8aab-d357bab500e6">TCC Curve</Section_x0020_Number>
    <inApprovalFlow xmlns="a8cebb41-5e77-4e4f-8aab-d357bab500e6">false</inApprovalFlow>
    <Approval_x0020_Triggerer xmlns="a8cebb41-5e77-4e4f-8aab-d357bab500e6" xsi:nil="true"/>
  </documentManagement>
</p:properties>
</file>

<file path=customXml/itemProps1.xml><?xml version="1.0" encoding="utf-8"?>
<ds:datastoreItem xmlns:ds="http://schemas.openxmlformats.org/officeDocument/2006/customXml" ds:itemID="{AE4B6144-1AB6-46A1-99D7-BA67E713AE3D}"/>
</file>

<file path=customXml/itemProps2.xml><?xml version="1.0" encoding="utf-8"?>
<ds:datastoreItem xmlns:ds="http://schemas.openxmlformats.org/officeDocument/2006/customXml" ds:itemID="{3829D6DC-719E-48FC-88FD-C383791CCC9E}"/>
</file>

<file path=customXml/itemProps3.xml><?xml version="1.0" encoding="utf-8"?>
<ds:datastoreItem xmlns:ds="http://schemas.openxmlformats.org/officeDocument/2006/customXml" ds:itemID="{AA5B881C-EA1B-4491-BFFA-A0CC9267AF71}"/>
</file>

<file path=customXml/itemProps4.xml><?xml version="1.0" encoding="utf-8"?>
<ds:datastoreItem xmlns:ds="http://schemas.openxmlformats.org/officeDocument/2006/customXml" ds:itemID="{E093B73B-448B-4FC0-87D8-60A9D8F737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695-9-2 Min Trip (1)</vt:lpstr>
      <vt:lpstr>695-9-2 Min Trip (2)</vt:lpstr>
      <vt:lpstr>695-9-2 Total Clear (1)</vt:lpstr>
      <vt:lpstr>695-9-2 Total Clear (2)</vt:lpstr>
    </vt:vector>
  </TitlesOfParts>
  <Company>S&amp;C Electric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TCC Number 695-9-2 (Excel)</dc:title>
  <dc:subject>Vista Overcurrent Control - Instantaneous (o.2kA-6 kA)</dc:subject>
  <dc:creator>hibickes</dc:creator>
  <cp:lastModifiedBy>Burman, David</cp:lastModifiedBy>
  <dcterms:created xsi:type="dcterms:W3CDTF">2009-01-22T16:57:52Z</dcterms:created>
  <dcterms:modified xsi:type="dcterms:W3CDTF">2016-12-13T20:11:40Z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0x010100ECDD5F7ACB352B4FB53E6F9BFEE19296</vt:lpwstr>
  </property>
  <property fmtid="{D5CDD505-2E9C-101B-9397-08002B2CF9AE}" pid="3" name="_dlc_DocIdItemGuid">
    <vt:lpwstr>e7a672b8-d6bf-4147-b176-c897aedc55eb</vt:lpwstr>
  </property>
  <property fmtid="{D5CDD505-2E9C-101B-9397-08002B2CF9AE}" pid="4" name="Order">
    <vt:r8>651600</vt:r8>
  </property>
</Properties>
</file>